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C4EFC104-B91A-874C-A205-CA4E4F56FFD2}" xr6:coauthVersionLast="47" xr6:coauthVersionMax="47" xr10:uidLastSave="{00000000-0000-0000-0000-000000000000}"/>
  <bookViews>
    <workbookView xWindow="3320" yWindow="1700" windowWidth="31240" windowHeight="15900" xr2:uid="{649F5082-EB2C-3545-AE43-B65477D82BEF}"/>
  </bookViews>
  <sheets>
    <sheet name="Table S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7" i="3" l="1"/>
  <c r="CP23" i="3"/>
  <c r="CQ23" i="3"/>
  <c r="CR23" i="3"/>
  <c r="CS23" i="3"/>
  <c r="CT23" i="3"/>
  <c r="S23" i="3"/>
  <c r="AB23" i="3"/>
  <c r="CP24" i="3"/>
  <c r="CQ24" i="3"/>
  <c r="CR24" i="3"/>
  <c r="CS24" i="3"/>
  <c r="S24" i="3"/>
  <c r="AB24" i="3"/>
  <c r="CU24" i="3" s="1"/>
  <c r="CP25" i="3"/>
  <c r="CQ25" i="3"/>
  <c r="CR25" i="3"/>
  <c r="CS25" i="3"/>
  <c r="CT25" i="3"/>
  <c r="S25" i="3"/>
  <c r="AB25" i="3"/>
  <c r="CP26" i="3"/>
  <c r="CQ26" i="3"/>
  <c r="CR26" i="3"/>
  <c r="CS26" i="3"/>
  <c r="S26" i="3"/>
  <c r="CU26" i="3" s="1"/>
  <c r="AB26" i="3"/>
  <c r="CP29" i="3"/>
  <c r="CQ29" i="3"/>
  <c r="CR29" i="3"/>
  <c r="CS29" i="3"/>
  <c r="S29" i="3"/>
  <c r="AB29" i="3"/>
  <c r="CU29" i="3" s="1"/>
  <c r="CP30" i="3"/>
  <c r="CQ30" i="3"/>
  <c r="CR30" i="3"/>
  <c r="CS30" i="3"/>
  <c r="S30" i="3"/>
  <c r="AB30" i="3"/>
  <c r="CP6" i="3"/>
  <c r="CQ6" i="3"/>
  <c r="CR6" i="3"/>
  <c r="CS6" i="3"/>
  <c r="CT6" i="3"/>
  <c r="S6" i="3"/>
  <c r="AB6" i="3"/>
  <c r="CP7" i="3"/>
  <c r="CQ7" i="3"/>
  <c r="CR7" i="3"/>
  <c r="CS7" i="3"/>
  <c r="CT7" i="3"/>
  <c r="S7" i="3"/>
  <c r="AB7" i="3"/>
  <c r="CU7" i="3"/>
  <c r="CP8" i="3"/>
  <c r="CQ8" i="3"/>
  <c r="CR8" i="3"/>
  <c r="CS8" i="3"/>
  <c r="CT8" i="3"/>
  <c r="S8" i="3"/>
  <c r="AB8" i="3"/>
  <c r="CP9" i="3"/>
  <c r="CQ9" i="3"/>
  <c r="CR9" i="3"/>
  <c r="CS9" i="3"/>
  <c r="CT9" i="3"/>
  <c r="S9" i="3"/>
  <c r="AB9" i="3"/>
  <c r="CP10" i="3"/>
  <c r="CQ10" i="3"/>
  <c r="CR10" i="3"/>
  <c r="CS10" i="3"/>
  <c r="CT10" i="3"/>
  <c r="S10" i="3"/>
  <c r="AB10" i="3"/>
  <c r="CP11" i="3"/>
  <c r="CQ11" i="3"/>
  <c r="CR11" i="3"/>
  <c r="CS11" i="3"/>
  <c r="CT11" i="3"/>
  <c r="S11" i="3"/>
  <c r="AB11" i="3"/>
  <c r="CU11" i="3" s="1"/>
  <c r="CP12" i="3"/>
  <c r="CQ12" i="3"/>
  <c r="CR12" i="3"/>
  <c r="CS12" i="3"/>
  <c r="CT12" i="3"/>
  <c r="S12" i="3"/>
  <c r="AB12" i="3"/>
  <c r="CP13" i="3"/>
  <c r="CQ13" i="3"/>
  <c r="CR13" i="3"/>
  <c r="CS13" i="3"/>
  <c r="S13" i="3"/>
  <c r="CU13" i="3" s="1"/>
  <c r="AB13" i="3"/>
  <c r="CP14" i="3"/>
  <c r="CQ14" i="3"/>
  <c r="CR14" i="3"/>
  <c r="CS14" i="3"/>
  <c r="CT14" i="3"/>
  <c r="S14" i="3"/>
  <c r="AB14" i="3"/>
  <c r="CP15" i="3"/>
  <c r="CQ15" i="3"/>
  <c r="CR15" i="3"/>
  <c r="CS15" i="3"/>
  <c r="CT15" i="3"/>
  <c r="S15" i="3"/>
  <c r="AB15" i="3"/>
  <c r="CP16" i="3"/>
  <c r="CQ16" i="3"/>
  <c r="CR16" i="3"/>
  <c r="CS16" i="3"/>
  <c r="S16" i="3"/>
  <c r="AB16" i="3"/>
  <c r="S5" i="3"/>
  <c r="AB5" i="3"/>
  <c r="CT5" i="3"/>
  <c r="CS5" i="3"/>
  <c r="CR5" i="3"/>
  <c r="CQ5" i="3"/>
  <c r="CP5" i="3"/>
  <c r="T13" i="3"/>
  <c r="U13" i="3"/>
  <c r="V13" i="3"/>
  <c r="W13" i="3"/>
  <c r="X13" i="3"/>
  <c r="Y13" i="3"/>
  <c r="Z13" i="3"/>
  <c r="AA13" i="3"/>
  <c r="AC13" i="3"/>
  <c r="AD13" i="3"/>
  <c r="AE13" i="3"/>
  <c r="T10" i="3"/>
  <c r="U10" i="3"/>
  <c r="V10" i="3"/>
  <c r="W10" i="3"/>
  <c r="X10" i="3"/>
  <c r="Y10" i="3"/>
  <c r="Z10" i="3"/>
  <c r="AA10" i="3"/>
  <c r="AC10" i="3"/>
  <c r="AD10" i="3"/>
  <c r="AE10" i="3"/>
  <c r="T14" i="3"/>
  <c r="U14" i="3"/>
  <c r="V14" i="3"/>
  <c r="W14" i="3"/>
  <c r="X14" i="3"/>
  <c r="Y14" i="3"/>
  <c r="Z14" i="3"/>
  <c r="AA14" i="3"/>
  <c r="AC14" i="3"/>
  <c r="AD14" i="3"/>
  <c r="AE14" i="3"/>
  <c r="T9" i="3"/>
  <c r="U9" i="3"/>
  <c r="V9" i="3"/>
  <c r="W9" i="3"/>
  <c r="X9" i="3"/>
  <c r="Y9" i="3"/>
  <c r="Z9" i="3"/>
  <c r="AA9" i="3"/>
  <c r="AC9" i="3"/>
  <c r="AD9" i="3"/>
  <c r="AE9" i="3"/>
  <c r="T11" i="3"/>
  <c r="U11" i="3"/>
  <c r="V11" i="3"/>
  <c r="W11" i="3"/>
  <c r="X11" i="3"/>
  <c r="Y11" i="3"/>
  <c r="Z11" i="3"/>
  <c r="AA11" i="3"/>
  <c r="AC11" i="3"/>
  <c r="AD11" i="3"/>
  <c r="AE11" i="3"/>
  <c r="T12" i="3"/>
  <c r="U12" i="3"/>
  <c r="V12" i="3"/>
  <c r="W12" i="3"/>
  <c r="X12" i="3"/>
  <c r="Y12" i="3"/>
  <c r="Z12" i="3"/>
  <c r="AA12" i="3"/>
  <c r="AC12" i="3"/>
  <c r="AD12" i="3"/>
  <c r="AE12" i="3"/>
  <c r="T15" i="3"/>
  <c r="U15" i="3"/>
  <c r="V15" i="3"/>
  <c r="W15" i="3"/>
  <c r="X15" i="3"/>
  <c r="Y15" i="3"/>
  <c r="Z15" i="3"/>
  <c r="AA15" i="3"/>
  <c r="AC15" i="3"/>
  <c r="AD15" i="3"/>
  <c r="AE15" i="3"/>
  <c r="T5" i="3"/>
  <c r="U5" i="3"/>
  <c r="V5" i="3"/>
  <c r="W5" i="3"/>
  <c r="X5" i="3"/>
  <c r="X21" i="3" s="1"/>
  <c r="Y5" i="3"/>
  <c r="Z5" i="3"/>
  <c r="AA5" i="3"/>
  <c r="AC5" i="3"/>
  <c r="AD5" i="3"/>
  <c r="AE5" i="3"/>
  <c r="T16" i="3"/>
  <c r="U16" i="3"/>
  <c r="V16" i="3"/>
  <c r="W16" i="3"/>
  <c r="X16" i="3"/>
  <c r="Y16" i="3"/>
  <c r="Z16" i="3"/>
  <c r="AA16" i="3"/>
  <c r="AC16" i="3"/>
  <c r="AD16" i="3"/>
  <c r="AE16" i="3"/>
  <c r="T23" i="3"/>
  <c r="U23" i="3"/>
  <c r="V23" i="3"/>
  <c r="W23" i="3"/>
  <c r="X23" i="3"/>
  <c r="Y23" i="3"/>
  <c r="Z23" i="3"/>
  <c r="AA23" i="3"/>
  <c r="AC23" i="3"/>
  <c r="AD23" i="3"/>
  <c r="AE23" i="3"/>
  <c r="T24" i="3"/>
  <c r="U24" i="3"/>
  <c r="V24" i="3"/>
  <c r="W24" i="3"/>
  <c r="X24" i="3"/>
  <c r="Y24" i="3"/>
  <c r="Z24" i="3"/>
  <c r="AA24" i="3"/>
  <c r="AC24" i="3"/>
  <c r="AD24" i="3"/>
  <c r="AE24" i="3"/>
  <c r="T25" i="3"/>
  <c r="U25" i="3"/>
  <c r="V25" i="3"/>
  <c r="W25" i="3"/>
  <c r="X25" i="3"/>
  <c r="Y25" i="3"/>
  <c r="Z25" i="3"/>
  <c r="AA25" i="3"/>
  <c r="AC25" i="3"/>
  <c r="AD25" i="3"/>
  <c r="AE25" i="3"/>
  <c r="T26" i="3"/>
  <c r="U26" i="3"/>
  <c r="V26" i="3"/>
  <c r="W26" i="3"/>
  <c r="X26" i="3"/>
  <c r="Y26" i="3"/>
  <c r="Z26" i="3"/>
  <c r="AA26" i="3"/>
  <c r="AC26" i="3"/>
  <c r="AD26" i="3"/>
  <c r="AE26" i="3"/>
  <c r="T29" i="3"/>
  <c r="U29" i="3"/>
  <c r="V29" i="3"/>
  <c r="W29" i="3"/>
  <c r="X29" i="3"/>
  <c r="Y29" i="3"/>
  <c r="Z29" i="3"/>
  <c r="AA29" i="3"/>
  <c r="AC29" i="3"/>
  <c r="AD29" i="3"/>
  <c r="AE29" i="3"/>
  <c r="T30" i="3"/>
  <c r="U30" i="3"/>
  <c r="V30" i="3"/>
  <c r="W30" i="3"/>
  <c r="X30" i="3"/>
  <c r="Y30" i="3"/>
  <c r="Z30" i="3"/>
  <c r="AA30" i="3"/>
  <c r="AC30" i="3"/>
  <c r="AD30" i="3"/>
  <c r="AE30" i="3"/>
  <c r="AN26" i="3"/>
  <c r="AM26" i="3"/>
  <c r="AL26" i="3"/>
  <c r="AN25" i="3"/>
  <c r="AM25" i="3"/>
  <c r="AL25" i="3"/>
  <c r="AN24" i="3"/>
  <c r="AM24" i="3"/>
  <c r="AL24" i="3"/>
  <c r="AN30" i="3"/>
  <c r="AM30" i="3"/>
  <c r="AL30" i="3"/>
  <c r="AN23" i="3"/>
  <c r="AM23" i="3"/>
  <c r="AL23" i="3"/>
  <c r="AN29" i="3"/>
  <c r="AM29" i="3"/>
  <c r="AL29" i="3"/>
  <c r="AE7" i="3"/>
  <c r="AE8" i="3"/>
  <c r="AE6" i="3"/>
  <c r="AD7" i="3"/>
  <c r="AD8" i="3"/>
  <c r="AD6" i="3"/>
  <c r="AC7" i="3"/>
  <c r="AC8" i="3"/>
  <c r="AC6" i="3"/>
  <c r="AA7" i="3"/>
  <c r="AA8" i="3"/>
  <c r="AA6" i="3"/>
  <c r="Z7" i="3"/>
  <c r="Z8" i="3"/>
  <c r="Z6" i="3"/>
  <c r="Y7" i="3"/>
  <c r="Y8" i="3"/>
  <c r="Y6" i="3"/>
  <c r="X7" i="3"/>
  <c r="X8" i="3"/>
  <c r="X6" i="3"/>
  <c r="X18" i="3" s="1"/>
  <c r="W8" i="3"/>
  <c r="V8" i="3"/>
  <c r="U8" i="3"/>
  <c r="T8" i="3"/>
  <c r="W7" i="3"/>
  <c r="V7" i="3"/>
  <c r="U7" i="3"/>
  <c r="T7" i="3"/>
  <c r="W6" i="3"/>
  <c r="V6" i="3"/>
  <c r="U6" i="3"/>
  <c r="T6" i="3"/>
  <c r="X19" i="3" l="1"/>
  <c r="X20" i="3"/>
  <c r="CU15" i="3"/>
  <c r="CU30" i="3"/>
  <c r="CU9" i="3"/>
  <c r="CU5" i="3"/>
  <c r="CU14" i="3"/>
  <c r="CU12" i="3"/>
  <c r="CU10" i="3"/>
  <c r="CU8" i="3"/>
  <c r="CU6" i="3"/>
  <c r="CU23" i="3"/>
  <c r="CU16" i="3"/>
  <c r="CU25" i="3"/>
</calcChain>
</file>

<file path=xl/sharedStrings.xml><?xml version="1.0" encoding="utf-8"?>
<sst xmlns="http://schemas.openxmlformats.org/spreadsheetml/2006/main" count="280" uniqueCount="133">
  <si>
    <t>Sample Name</t>
  </si>
  <si>
    <t>Rock type</t>
  </si>
  <si>
    <t>U-Pb age</t>
  </si>
  <si>
    <t>MnO</t>
  </si>
  <si>
    <t>MgO</t>
  </si>
  <si>
    <t>CaO</t>
  </si>
  <si>
    <t>BaO</t>
  </si>
  <si>
    <t>SrO</t>
  </si>
  <si>
    <t>C</t>
  </si>
  <si>
    <t>S</t>
  </si>
  <si>
    <t>LOI</t>
  </si>
  <si>
    <t>Total</t>
  </si>
  <si>
    <t>H2O+</t>
  </si>
  <si>
    <t>K</t>
  </si>
  <si>
    <t>Ti</t>
  </si>
  <si>
    <t>P</t>
  </si>
  <si>
    <t>Ba</t>
  </si>
  <si>
    <t>Li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</si>
  <si>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</si>
  <si>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</si>
  <si>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</si>
  <si>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</si>
  <si>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</si>
  <si>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</si>
  <si>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</si>
  <si>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</si>
  <si>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</si>
  <si>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</si>
  <si>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</si>
  <si>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Mo</t>
  </si>
  <si>
    <t>Cd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</si>
  <si>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</si>
  <si>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</si>
  <si>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</si>
  <si>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</si>
  <si>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</si>
  <si>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</si>
  <si>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</si>
  <si>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</si>
  <si>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</si>
  <si>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</si>
  <si>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</si>
  <si>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</si>
  <si>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</si>
  <si>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</si>
  <si>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</si>
  <si>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Pb</t>
  </si>
  <si>
    <t>Th</t>
  </si>
  <si>
    <t>U</t>
  </si>
  <si>
    <t>Nb</t>
  </si>
  <si>
    <t>Ta</t>
  </si>
  <si>
    <t>Zr</t>
  </si>
  <si>
    <t>Hf</t>
  </si>
  <si>
    <t>Ge</t>
  </si>
  <si>
    <t>Sn</t>
  </si>
  <si>
    <t>W</t>
  </si>
  <si>
    <t>Ag</t>
  </si>
  <si>
    <t>As</t>
  </si>
  <si>
    <t>Bi</t>
  </si>
  <si>
    <t>Hg</t>
  </si>
  <si>
    <t>In</t>
  </si>
  <si>
    <t>Re</t>
  </si>
  <si>
    <t>Sb</t>
  </si>
  <si>
    <t>Se</t>
  </si>
  <si>
    <t>Te</t>
  </si>
  <si>
    <t>Tl</t>
  </si>
  <si>
    <t>Cl</t>
  </si>
  <si>
    <t>F</t>
  </si>
  <si>
    <t>S.G. (unity)</t>
  </si>
  <si>
    <t>03ASP0179.1.1</t>
  </si>
  <si>
    <t>Rhyolite</t>
  </si>
  <si>
    <t>&lt;0.01</t>
  </si>
  <si>
    <t>&lt;0.5</t>
  </si>
  <si>
    <t>&lt;5</t>
  </si>
  <si>
    <t>&lt;0.005</t>
  </si>
  <si>
    <t>&lt;0.001</t>
  </si>
  <si>
    <t>&lt;0.05</t>
  </si>
  <si>
    <t>&lt;0.2</t>
  </si>
  <si>
    <t>&lt;50</t>
  </si>
  <si>
    <t>Felsic lapilli tuff</t>
  </si>
  <si>
    <t>&lt;1</t>
  </si>
  <si>
    <t>&lt;2</t>
  </si>
  <si>
    <t>&lt;0.02</t>
  </si>
  <si>
    <t>96JAA-011</t>
  </si>
  <si>
    <t>Felsic volcanic</t>
  </si>
  <si>
    <t>96JAA-041</t>
  </si>
  <si>
    <t>96JAA-086</t>
  </si>
  <si>
    <t>&lt;10</t>
  </si>
  <si>
    <t>98JAA-019</t>
  </si>
  <si>
    <t>C-82-8</t>
  </si>
  <si>
    <t>Dacitic tuff</t>
  </si>
  <si>
    <t>C88-17</t>
  </si>
  <si>
    <t>LAPL-146-2000</t>
  </si>
  <si>
    <t>Rhyodacite</t>
  </si>
  <si>
    <t>SGNO-2000-08</t>
  </si>
  <si>
    <t>SGNO-2000-7</t>
  </si>
  <si>
    <t>Tuff</t>
  </si>
  <si>
    <t>SGNO-99-10</t>
  </si>
  <si>
    <t>SGNO-Bousquet 2</t>
  </si>
  <si>
    <t>Error plus (2σ)</t>
  </si>
  <si>
    <t>La/Yb</t>
  </si>
  <si>
    <t>Eu/Eu*</t>
  </si>
  <si>
    <t>V/Sc</t>
  </si>
  <si>
    <r>
      <t>SiO</t>
    </r>
    <r>
      <rPr>
        <b/>
        <vertAlign val="subscript"/>
        <sz val="10"/>
        <color theme="1"/>
        <rFont val="Arial"/>
        <family val="2"/>
      </rPr>
      <t>2</t>
    </r>
  </si>
  <si>
    <r>
      <t>TiO</t>
    </r>
    <r>
      <rPr>
        <b/>
        <vertAlign val="subscript"/>
        <sz val="10"/>
        <color theme="1"/>
        <rFont val="Arial"/>
        <family val="2"/>
      </rPr>
      <t>2</t>
    </r>
  </si>
  <si>
    <r>
      <t>Al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</si>
  <si>
    <r>
      <t>Fe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</si>
  <si>
    <r>
      <t>Na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</si>
  <si>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r>
      <t>K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</si>
  <si>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r>
      <t>P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5</t>
    </r>
  </si>
  <si>
    <r>
      <t>Cr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</si>
  <si>
    <t>Seconday reference sample</t>
  </si>
  <si>
    <t>SGNO-2000-08R</t>
  </si>
  <si>
    <t>U1</t>
  </si>
  <si>
    <t>SGNO-Bousquet 2R</t>
  </si>
  <si>
    <t>U2</t>
  </si>
  <si>
    <t>U3</t>
  </si>
  <si>
    <t>U4</t>
  </si>
  <si>
    <t>Duplicate samples</t>
  </si>
  <si>
    <t>Rhyolite (IAG-ORPT-1)</t>
  </si>
  <si>
    <t>Diabase (LK-NIP-1)</t>
  </si>
  <si>
    <t>(Normalized to anhydrous composition)</t>
  </si>
  <si>
    <r>
      <t>(La/Yb)</t>
    </r>
    <r>
      <rPr>
        <b/>
        <vertAlign val="subscript"/>
        <sz val="10"/>
        <color theme="1"/>
        <rFont val="Arial"/>
        <family val="2"/>
      </rPr>
      <t>N</t>
    </r>
  </si>
  <si>
    <t>Dy/Yb</t>
  </si>
  <si>
    <t>AST (ºC)</t>
  </si>
  <si>
    <t>Supplementary Table 2. Lithogeochemistry for representative samples of pre-tectonic volcanic rocks from the Abitibi greenstone belt</t>
  </si>
  <si>
    <t>Average</t>
  </si>
  <si>
    <t>SD</t>
  </si>
  <si>
    <t>N</t>
  </si>
  <si>
    <t>Min</t>
  </si>
  <si>
    <t>Max</t>
  </si>
  <si>
    <t xml:space="preserve">American Mineralogist: April 2025 Online Materials AM-25-49387 </t>
  </si>
  <si>
    <t>MENG ET AL.: &gt;2.7 GA SULFIDE-RICH MAGMATIC APATITE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</si>
</sst>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vertAlign val="subscript"/>
      <sz val="10"/>
      <color theme="1"/>
      <name val="Arial"/>
      <family val="2"/>
    </font>
    <font>
      <sz val="10"/>
      <color rgb="FF1201FF"/>
      <name val="Arial"/>
      <family val="2"/>
    </font>
    <font>
      <b/>
      <sz val="10"/>
      <color rgb="FF1201FF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1" fontId="3" fillId="0" borderId="0" xfId="0" applyNumberFormat="1" applyFont="1"/>
    <xf numFmtId="164" fontId="3" fillId="0" borderId="0" xfId="0" applyNumberFormat="1" applyFont="1"/>
    <xf numFmtId="2" fontId="3" fillId="0" borderId="0" xfId="0" applyNumberFormat="1" applyFont="1"/>
    <xf numFmtId="2" fontId="2" fillId="0" borderId="0" xfId="0" applyNumberFormat="1" applyFont="1" applyAlignment="1">
      <alignment horizontal="left"/>
    </xf>
    <xf numFmtId="2" fontId="2" fillId="0" borderId="0" xfId="0" applyNumberFormat="1" applyFont="1"/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/>
    </xf>
    <xf numFmtId="2" fontId="1" fillId="0" borderId="0" xfId="0" applyNumberFormat="1" applyFont="1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left"/>
    </xf>
    <xf numFmtId="1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right"/>
    </xf>
    <xf numFmtId="1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4" fillId="0" borderId="0" xfId="0" applyFont="1"/>
    <xf numFmtId="1" fontId="6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7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2CC9C-B752-2844-AE96-97C35399F0C2}">
  <dimension ref="A1:CX30"/>
  <sheetViews>
    <sheetView tabSelected="1" workbookViewId="0">
      <selection sqref="A1:A2"/>
    </sheetView>
  </sheetViews>
  <sheetFormatPr baseColWidth="10" defaultRowHeight="13" x14ac:dyDescent="0.15"/>
  <cols>
    <col min="1" max="1" width="15.5" style="4" customWidth="1"/>
    <col min="2" max="2" width="13" style="4" customWidth="1"/>
    <col min="3" max="16384" width="10.83203125" style="4"/>
  </cols>
  <sheetData>
    <row r="1" spans="1:99" x14ac:dyDescent="0.15">
      <c r="A1" s="4" t="s">
        <v>131</v>
      </c>
    </row>
    <row r="2" spans="1:99" x14ac:dyDescent="0.15">
      <c r="A2" s="4" t="s">
        <v>132</v>
      </c>
    </row>
    <row r="3" spans="1:99" x14ac:dyDescent="0.15">
      <c r="A3" s="20" t="s">
        <v>125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9" t="s">
        <v>121</v>
      </c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</row>
    <row r="4" spans="1:99" ht="15" x14ac:dyDescent="0.2">
      <c r="A4" s="8" t="s">
        <v>0</v>
      </c>
      <c r="B4" s="8" t="s">
        <v>1</v>
      </c>
      <c r="C4" s="8" t="s">
        <v>2</v>
      </c>
      <c r="D4" s="8" t="s">
        <v>99</v>
      </c>
      <c r="E4" s="9" t="s">
        <v>103</v>
      </c>
      <c r="F4" s="9" t="s">
        <v>104</v>
      </c>
      <c r="G4" s="9" t="s">
        <v>105</v>
      </c>
      <c r="H4" s="9" t="s">
        <v>106</v>
      </c>
      <c r="I4" s="9" t="s">
        <v>3</v>
      </c>
      <c r="J4" s="9" t="s">
        <v>4</v>
      </c>
      <c r="K4" s="9" t="s">
        <v>5</v>
      </c>
      <c r="L4" s="9" t="s">
        <v>107</v>
      </c>
      <c r="M4" s="9" t="s">
        <v>108</v>
      </c>
      <c r="N4" s="9" t="s">
        <v>109</v>
      </c>
      <c r="O4" s="9" t="s">
        <v>6</v>
      </c>
      <c r="P4" s="9" t="s">
        <v>110</v>
      </c>
      <c r="Q4" s="9" t="s">
        <v>7</v>
      </c>
      <c r="R4" s="9"/>
      <c r="S4" s="9" t="s">
        <v>103</v>
      </c>
      <c r="T4" s="9" t="s">
        <v>104</v>
      </c>
      <c r="U4" s="9" t="s">
        <v>105</v>
      </c>
      <c r="V4" s="9" t="s">
        <v>106</v>
      </c>
      <c r="W4" s="9" t="s">
        <v>3</v>
      </c>
      <c r="X4" s="9" t="s">
        <v>4</v>
      </c>
      <c r="Y4" s="9" t="s">
        <v>5</v>
      </c>
      <c r="Z4" s="9" t="s">
        <v>107</v>
      </c>
      <c r="AA4" s="9" t="s">
        <v>108</v>
      </c>
      <c r="AB4" s="9" t="s">
        <v>109</v>
      </c>
      <c r="AC4" s="9" t="s">
        <v>6</v>
      </c>
      <c r="AD4" s="9" t="s">
        <v>110</v>
      </c>
      <c r="AE4" s="9" t="s">
        <v>7</v>
      </c>
      <c r="AF4" s="9"/>
      <c r="AG4" s="9" t="s">
        <v>8</v>
      </c>
      <c r="AH4" s="9" t="s">
        <v>9</v>
      </c>
      <c r="AI4" s="9" t="s">
        <v>10</v>
      </c>
      <c r="AJ4" s="9" t="s">
        <v>11</v>
      </c>
      <c r="AK4" s="9" t="s">
        <v>12</v>
      </c>
      <c r="AL4" s="9" t="s">
        <v>13</v>
      </c>
      <c r="AM4" s="9" t="s">
        <v>14</v>
      </c>
      <c r="AN4" s="9" t="s">
        <v>15</v>
      </c>
      <c r="AO4" s="9" t="s">
        <v>16</v>
      </c>
      <c r="AP4" s="9" t="s">
        <v>17</v>
      </c>
      <c r="AQ4" s="9" t="s">
        <v>18</v>
      </c>
      <c r="AR4" s="9" t="s">
        <v>19</v>
      </c>
      <c r="AS4" s="9" t="s">
        <v>20</v>
      </c>
      <c r="AT4" s="9" t="s">
        <v>21</v>
      </c>
      <c r="AU4" s="9" t="s">
        <v>22</v>
      </c>
      <c r="AV4" s="9" t="s">
        <v>23</v>
      </c>
      <c r="AW4" s="9" t="s">
        <v>24</v>
      </c>
      <c r="AX4" s="9" t="s">
        <v>25</v>
      </c>
      <c r="AY4" s="9" t="s">
        <v>26</v>
      </c>
      <c r="AZ4" s="9" t="s">
        <v>27</v>
      </c>
      <c r="BA4" s="9" t="s">
        <v>28</v>
      </c>
      <c r="BB4" s="9" t="s">
        <v>29</v>
      </c>
      <c r="BC4" s="9" t="s">
        <v>30</v>
      </c>
      <c r="BD4" s="9" t="s">
        <v>31</v>
      </c>
      <c r="BE4" s="9" t="s">
        <v>32</v>
      </c>
      <c r="BF4" s="9" t="s">
        <v>33</v>
      </c>
      <c r="BG4" s="9" t="s">
        <v>34</v>
      </c>
      <c r="BH4" s="9" t="s">
        <v>35</v>
      </c>
      <c r="BI4" s="9" t="s">
        <v>36</v>
      </c>
      <c r="BJ4" s="9" t="s">
        <v>37</v>
      </c>
      <c r="BK4" s="9" t="s">
        <v>38</v>
      </c>
      <c r="BL4" s="9" t="s">
        <v>39</v>
      </c>
      <c r="BM4" s="9" t="s">
        <v>40</v>
      </c>
      <c r="BN4" s="9" t="s">
        <v>41</v>
      </c>
      <c r="BO4" s="9" t="s">
        <v>42</v>
      </c>
      <c r="BP4" s="9" t="s">
        <v>43</v>
      </c>
      <c r="BQ4" s="9" t="s">
        <v>44</v>
      </c>
      <c r="BR4" s="9" t="s">
        <v>45</v>
      </c>
      <c r="BS4" s="9" t="s">
        <v>46</v>
      </c>
      <c r="BT4" s="9" t="s">
        <v>47</v>
      </c>
      <c r="BU4" s="9" t="s">
        <v>48</v>
      </c>
      <c r="BV4" s="9" t="s">
        <v>49</v>
      </c>
      <c r="BW4" s="9" t="s">
        <v>50</v>
      </c>
      <c r="BX4" s="9" t="s">
        <v>51</v>
      </c>
      <c r="BY4" s="9" t="s">
        <v>52</v>
      </c>
      <c r="BZ4" s="9" t="s">
        <v>53</v>
      </c>
      <c r="CA4" s="9" t="s">
        <v>54</v>
      </c>
      <c r="CB4" s="9" t="s">
        <v>55</v>
      </c>
      <c r="CC4" s="9" t="s">
        <v>56</v>
      </c>
      <c r="CD4" s="9" t="s">
        <v>57</v>
      </c>
      <c r="CE4" s="9" t="s">
        <v>58</v>
      </c>
      <c r="CF4" s="9" t="s">
        <v>59</v>
      </c>
      <c r="CG4" s="9" t="s">
        <v>60</v>
      </c>
      <c r="CH4" s="9" t="s">
        <v>61</v>
      </c>
      <c r="CI4" s="9" t="s">
        <v>62</v>
      </c>
      <c r="CJ4" s="9" t="s">
        <v>63</v>
      </c>
      <c r="CK4" s="9" t="s">
        <v>64</v>
      </c>
      <c r="CL4" s="9" t="s">
        <v>65</v>
      </c>
      <c r="CM4" s="10" t="s">
        <v>66</v>
      </c>
      <c r="CN4" s="9" t="s">
        <v>67</v>
      </c>
      <c r="CO4" s="9" t="s">
        <v>68</v>
      </c>
      <c r="CP4" s="2" t="s">
        <v>122</v>
      </c>
      <c r="CQ4" s="2" t="s">
        <v>100</v>
      </c>
      <c r="CR4" s="2" t="s">
        <v>123</v>
      </c>
      <c r="CS4" s="2" t="s">
        <v>101</v>
      </c>
      <c r="CT4" s="2" t="s">
        <v>102</v>
      </c>
      <c r="CU4" s="26" t="s">
        <v>124</v>
      </c>
    </row>
    <row r="5" spans="1:99" ht="14" customHeight="1" x14ac:dyDescent="0.15">
      <c r="A5" s="11" t="s">
        <v>69</v>
      </c>
      <c r="B5" s="11" t="s">
        <v>70</v>
      </c>
      <c r="C5" s="18">
        <v>2696.6</v>
      </c>
      <c r="D5" s="15">
        <v>1.3</v>
      </c>
      <c r="E5" s="6">
        <v>75.3</v>
      </c>
      <c r="F5" s="7">
        <v>0.16</v>
      </c>
      <c r="G5" s="7">
        <v>13.05</v>
      </c>
      <c r="H5" s="7">
        <v>2.1</v>
      </c>
      <c r="I5" s="7">
        <v>0.02</v>
      </c>
      <c r="J5" s="7">
        <v>0.56999999999999995</v>
      </c>
      <c r="K5" s="7">
        <v>1.31</v>
      </c>
      <c r="L5" s="7">
        <v>3.17</v>
      </c>
      <c r="M5" s="7">
        <v>2.62</v>
      </c>
      <c r="N5" s="7">
        <v>0.02</v>
      </c>
      <c r="O5" s="7">
        <v>0.05</v>
      </c>
      <c r="P5" s="7"/>
      <c r="Q5" s="7"/>
      <c r="R5" s="7"/>
      <c r="S5" s="6">
        <f>100*E5/(AJ5-AI5)</f>
        <v>76.547727965843251</v>
      </c>
      <c r="T5" s="7">
        <f>100*F5/(AJ5-AI5)</f>
        <v>0.16265121480126057</v>
      </c>
      <c r="U5" s="6">
        <f>100*G5/(AJ5-AI5)</f>
        <v>13.266239707227815</v>
      </c>
      <c r="V5" s="7">
        <f>100*H5/(AJ5-AI5)</f>
        <v>2.1347971942665449</v>
      </c>
      <c r="W5" s="7">
        <f>100*I5/(AJ5-AI5)</f>
        <v>2.0331401850157572E-2</v>
      </c>
      <c r="X5" s="7">
        <f>100*J5/(AJ5-AI5)</f>
        <v>0.5794449527294907</v>
      </c>
      <c r="Y5" s="7">
        <f>100*K5/(AJ5-AI5)</f>
        <v>1.3317068211853209</v>
      </c>
      <c r="Z5" s="7">
        <f>100*L5/(AJ5-AI5)</f>
        <v>3.2225271932499751</v>
      </c>
      <c r="AA5" s="7">
        <f>100*M5/(AJ5-AI5)</f>
        <v>2.6634136423706418</v>
      </c>
      <c r="AB5" s="7">
        <f>100*N5/(AJ5-AI5)</f>
        <v>2.0331401850157572E-2</v>
      </c>
      <c r="AC5" s="7">
        <f>O5*100/(AJ5-AI5)</f>
        <v>5.0828504625393928E-2</v>
      </c>
      <c r="AD5" s="7">
        <f>P5*100/(AJ5-AI5)</f>
        <v>0</v>
      </c>
      <c r="AE5" s="7">
        <f>Q5*100/(AJ5-AI5)</f>
        <v>0</v>
      </c>
      <c r="AF5" s="7"/>
      <c r="AG5" s="7">
        <v>0.31</v>
      </c>
      <c r="AH5" s="17" t="s">
        <v>71</v>
      </c>
      <c r="AI5" s="7">
        <v>2.48</v>
      </c>
      <c r="AJ5" s="6">
        <v>100.85</v>
      </c>
      <c r="AK5" s="7">
        <v>1.32</v>
      </c>
      <c r="AL5" s="7">
        <v>21749.893842887475</v>
      </c>
      <c r="AM5" s="7">
        <v>958.93422815430654</v>
      </c>
      <c r="AN5" s="7">
        <v>87.27631393546568</v>
      </c>
      <c r="AO5" s="7">
        <v>406</v>
      </c>
      <c r="AP5" s="7">
        <v>10</v>
      </c>
      <c r="AQ5" s="7">
        <v>5</v>
      </c>
      <c r="AR5" s="7">
        <v>6</v>
      </c>
      <c r="AS5" s="7">
        <v>10</v>
      </c>
      <c r="AT5" s="7">
        <v>2</v>
      </c>
      <c r="AU5" s="7">
        <v>2</v>
      </c>
      <c r="AV5" s="7">
        <v>1</v>
      </c>
      <c r="AW5" s="7">
        <v>21</v>
      </c>
      <c r="AX5" s="7">
        <v>17.3</v>
      </c>
      <c r="AY5" s="7">
        <v>75.5</v>
      </c>
      <c r="AZ5" s="7">
        <v>45.2</v>
      </c>
      <c r="BA5" s="7">
        <v>43.4</v>
      </c>
      <c r="BB5" s="7">
        <v>1</v>
      </c>
      <c r="BC5" s="7" t="s">
        <v>72</v>
      </c>
      <c r="BD5" s="7">
        <v>2.14</v>
      </c>
      <c r="BE5" s="7">
        <v>23.5</v>
      </c>
      <c r="BF5" s="7">
        <v>49.6</v>
      </c>
      <c r="BG5" s="7">
        <v>5.86</v>
      </c>
      <c r="BH5" s="7">
        <v>23</v>
      </c>
      <c r="BI5" s="7">
        <v>6.02</v>
      </c>
      <c r="BJ5" s="7">
        <v>0.9</v>
      </c>
      <c r="BK5" s="7">
        <v>6.12</v>
      </c>
      <c r="BL5" s="7">
        <v>1.07</v>
      </c>
      <c r="BM5" s="7">
        <v>7.11</v>
      </c>
      <c r="BN5" s="7">
        <v>1.57</v>
      </c>
      <c r="BO5" s="7">
        <v>4.78</v>
      </c>
      <c r="BP5" s="7">
        <v>0.78</v>
      </c>
      <c r="BQ5" s="7">
        <v>5.18</v>
      </c>
      <c r="BR5" s="7">
        <v>0.85</v>
      </c>
      <c r="BS5" s="7">
        <v>3</v>
      </c>
      <c r="BT5" s="7">
        <v>5.79</v>
      </c>
      <c r="BU5" s="7">
        <v>1.51</v>
      </c>
      <c r="BV5" s="7">
        <v>8.1999999999999993</v>
      </c>
      <c r="BW5" s="7">
        <v>0.9</v>
      </c>
      <c r="BX5" s="7">
        <v>176</v>
      </c>
      <c r="BY5" s="7">
        <v>5.5</v>
      </c>
      <c r="BZ5" s="7" t="s">
        <v>73</v>
      </c>
      <c r="CA5" s="7">
        <v>3</v>
      </c>
      <c r="CB5" s="7">
        <v>1</v>
      </c>
      <c r="CC5" s="7" t="s">
        <v>72</v>
      </c>
      <c r="CD5" s="7">
        <v>0.4</v>
      </c>
      <c r="CE5" s="7">
        <v>0.06</v>
      </c>
      <c r="CF5" s="7" t="s">
        <v>74</v>
      </c>
      <c r="CG5" s="7" t="s">
        <v>74</v>
      </c>
      <c r="CH5" s="7" t="s">
        <v>75</v>
      </c>
      <c r="CI5" s="7" t="s">
        <v>76</v>
      </c>
      <c r="CJ5" s="7" t="s">
        <v>77</v>
      </c>
      <c r="CK5" s="7" t="s">
        <v>71</v>
      </c>
      <c r="CL5" s="7">
        <v>0.02</v>
      </c>
      <c r="CM5" s="12" t="s">
        <v>78</v>
      </c>
      <c r="CN5" s="7">
        <v>340</v>
      </c>
      <c r="CO5" s="7">
        <v>2.66</v>
      </c>
      <c r="CP5" s="15">
        <f>(BE5/0.237)/(BQ5/0.161)</f>
        <v>3.0818793477021331</v>
      </c>
      <c r="CQ5" s="15">
        <f>BE5/BQ5</f>
        <v>4.5366795366795367</v>
      </c>
      <c r="CR5" s="17">
        <f>BM5/BQ5</f>
        <v>1.3725868725868726</v>
      </c>
      <c r="CS5" s="19">
        <f>(BJ5/0.0563)/(((BI5/0.148)*(BK5/0.199))^(1/2))</f>
        <v>0.45197826821249187</v>
      </c>
      <c r="CT5" s="15">
        <f t="shared" ref="CT5:CT12" si="0">AR5/AQ5</f>
        <v>1.2</v>
      </c>
      <c r="CU5" s="27">
        <f>(26400*S5/100-4800)/(12.4*S5/100-LN(AB5/100)-3.97)-273.15</f>
        <v>825.6844105174431</v>
      </c>
    </row>
    <row r="6" spans="1:99" ht="14" customHeight="1" x14ac:dyDescent="0.15">
      <c r="A6" s="11" t="s">
        <v>85</v>
      </c>
      <c r="B6" s="11" t="s">
        <v>84</v>
      </c>
      <c r="C6" s="18">
        <v>2717.7</v>
      </c>
      <c r="D6" s="15">
        <v>4.8</v>
      </c>
      <c r="E6" s="6">
        <v>67.5</v>
      </c>
      <c r="F6" s="7">
        <v>0.35</v>
      </c>
      <c r="G6" s="7">
        <v>19.100000000000001</v>
      </c>
      <c r="H6" s="7">
        <v>1.41</v>
      </c>
      <c r="I6" s="7">
        <v>0.03</v>
      </c>
      <c r="J6" s="7">
        <v>0.32</v>
      </c>
      <c r="K6" s="7">
        <v>3.86</v>
      </c>
      <c r="L6" s="7">
        <v>4.4800000000000004</v>
      </c>
      <c r="M6" s="7">
        <v>1.75</v>
      </c>
      <c r="N6" s="7">
        <v>0.1</v>
      </c>
      <c r="O6" s="7">
        <v>0.04</v>
      </c>
      <c r="P6" s="7">
        <v>1.0999999999999999E-2</v>
      </c>
      <c r="Q6" s="7">
        <v>7.0000000000000007E-2</v>
      </c>
      <c r="R6" s="7"/>
      <c r="S6" s="6">
        <f>100*E6/(AJ6-AI6)</f>
        <v>68.168046859220368</v>
      </c>
      <c r="T6" s="7">
        <f>100*F6/(AJ6-AI6)</f>
        <v>0.35346394667743891</v>
      </c>
      <c r="U6" s="6">
        <f>100*G6/(AJ6-AI6)</f>
        <v>19.289032518683097</v>
      </c>
      <c r="V6" s="7">
        <f>100*H6/(AJ6-AI6)</f>
        <v>1.4239547566148254</v>
      </c>
      <c r="W6" s="7">
        <f>100*I6/(AJ6-AI6)</f>
        <v>3.0296909715209049E-2</v>
      </c>
      <c r="X6" s="7">
        <f>100*J6/(AJ6-AI6)</f>
        <v>0.32316703696222987</v>
      </c>
      <c r="Y6" s="7">
        <f>100*K6/(AJ6-AI6)</f>
        <v>3.8982023833568977</v>
      </c>
      <c r="Z6" s="7">
        <f>100*L6/(AJ6-AI6)</f>
        <v>4.524338517471219</v>
      </c>
      <c r="AA6" s="7">
        <f>100*M6/(AJ6-AI6)</f>
        <v>1.7673197333871946</v>
      </c>
      <c r="AB6" s="7">
        <f>100*N6/(AJ6-AI6)</f>
        <v>0.10098969905069684</v>
      </c>
      <c r="AC6" s="7">
        <f>O6*100/(AJ6-AI6)</f>
        <v>4.0395879620278734E-2</v>
      </c>
      <c r="AD6" s="7">
        <f>P6*100/(AJ6-AI6)</f>
        <v>1.110886689557665E-2</v>
      </c>
      <c r="AE6" s="7">
        <f>Q6*100/(AJ6-AI6)</f>
        <v>7.0692789335487796E-2</v>
      </c>
      <c r="AF6" s="7"/>
      <c r="AG6" s="7">
        <v>0.3</v>
      </c>
      <c r="AH6" s="17" t="s">
        <v>71</v>
      </c>
      <c r="AI6" s="7">
        <v>2.37</v>
      </c>
      <c r="AJ6" s="6">
        <v>101.39</v>
      </c>
      <c r="AK6" s="7">
        <v>1.3</v>
      </c>
      <c r="AL6" s="7">
        <v>14527.600849256898</v>
      </c>
      <c r="AM6" s="7">
        <v>2097.6686240875456</v>
      </c>
      <c r="AN6" s="7">
        <v>436.3815696773284</v>
      </c>
      <c r="AO6" s="7">
        <v>331</v>
      </c>
      <c r="AP6" s="7">
        <v>10</v>
      </c>
      <c r="AQ6" s="7">
        <v>3</v>
      </c>
      <c r="AR6" s="7">
        <v>51</v>
      </c>
      <c r="AS6" s="7">
        <v>80</v>
      </c>
      <c r="AT6" s="7">
        <v>3</v>
      </c>
      <c r="AU6" s="7">
        <v>10</v>
      </c>
      <c r="AV6" s="7">
        <v>17</v>
      </c>
      <c r="AW6" s="7">
        <v>19</v>
      </c>
      <c r="AX6" s="7">
        <v>22</v>
      </c>
      <c r="AY6" s="7">
        <v>47.5</v>
      </c>
      <c r="AZ6" s="7">
        <v>611</v>
      </c>
      <c r="BA6" s="7">
        <v>3.7</v>
      </c>
      <c r="BB6" s="7">
        <v>2</v>
      </c>
      <c r="BC6" s="7" t="s">
        <v>72</v>
      </c>
      <c r="BD6" s="7">
        <v>1.06</v>
      </c>
      <c r="BE6" s="7">
        <v>12.9</v>
      </c>
      <c r="BF6" s="7">
        <v>24</v>
      </c>
      <c r="BG6" s="7">
        <v>2.72</v>
      </c>
      <c r="BH6" s="7">
        <v>10.4</v>
      </c>
      <c r="BI6" s="7">
        <v>1.67</v>
      </c>
      <c r="BJ6" s="7">
        <v>0.76</v>
      </c>
      <c r="BK6" s="7">
        <v>1.17</v>
      </c>
      <c r="BL6" s="7">
        <v>0.16</v>
      </c>
      <c r="BM6" s="7">
        <v>0.73</v>
      </c>
      <c r="BN6" s="7">
        <v>0.15</v>
      </c>
      <c r="BO6" s="7">
        <v>0.37</v>
      </c>
      <c r="BP6" s="7">
        <v>0.05</v>
      </c>
      <c r="BQ6" s="7">
        <v>0.34</v>
      </c>
      <c r="BR6" s="7">
        <v>0.05</v>
      </c>
      <c r="BS6" s="7">
        <v>9</v>
      </c>
      <c r="BT6" s="7">
        <v>1.32</v>
      </c>
      <c r="BU6" s="7">
        <v>0.22</v>
      </c>
      <c r="BV6" s="7">
        <v>3</v>
      </c>
      <c r="BW6" s="7">
        <v>0.3</v>
      </c>
      <c r="BX6" s="7">
        <v>99</v>
      </c>
      <c r="BY6" s="7">
        <v>2.2999999999999998</v>
      </c>
      <c r="BZ6" s="7" t="s">
        <v>73</v>
      </c>
      <c r="CA6" s="7">
        <v>1</v>
      </c>
      <c r="CB6" s="7">
        <v>1</v>
      </c>
      <c r="CC6" s="7" t="s">
        <v>72</v>
      </c>
      <c r="CD6" s="7">
        <v>0.1</v>
      </c>
      <c r="CE6" s="7">
        <v>0.04</v>
      </c>
      <c r="CF6" s="7" t="s">
        <v>74</v>
      </c>
      <c r="CG6" s="7" t="s">
        <v>74</v>
      </c>
      <c r="CH6" s="7" t="s">
        <v>75</v>
      </c>
      <c r="CI6" s="7" t="s">
        <v>76</v>
      </c>
      <c r="CJ6" s="7">
        <v>0.2</v>
      </c>
      <c r="CK6" s="7">
        <v>0.01</v>
      </c>
      <c r="CL6" s="7" t="s">
        <v>82</v>
      </c>
      <c r="CM6" s="12" t="s">
        <v>78</v>
      </c>
      <c r="CN6" s="7">
        <v>230</v>
      </c>
      <c r="CO6" s="7">
        <v>2.83</v>
      </c>
      <c r="CP6" s="15">
        <f t="shared" ref="CP6:CP16" si="1">(BE6/0.237)/(BQ6/0.161)</f>
        <v>25.774385703648552</v>
      </c>
      <c r="CQ6" s="15">
        <f t="shared" ref="CQ6:CQ16" si="2">BE6/BQ6</f>
        <v>37.941176470588232</v>
      </c>
      <c r="CR6" s="17">
        <f t="shared" ref="CR6:CR16" si="3">BM6/BQ6</f>
        <v>2.1470588235294117</v>
      </c>
      <c r="CS6" s="19">
        <f t="shared" ref="CS6:CS16" si="4">(BJ6/0.0563)/(((BI6/0.148)*(BK6/0.199))^(1/2))</f>
        <v>1.657339292778905</v>
      </c>
      <c r="CT6" s="15">
        <f t="shared" si="0"/>
        <v>17</v>
      </c>
      <c r="CU6" s="27">
        <f t="shared" ref="CU6:CU16" si="5">(26400*S6/100-4800)/(12.4*S6/100-LN(AB6/100)-3.97)-273.15</f>
        <v>886.38434126618483</v>
      </c>
    </row>
    <row r="7" spans="1:99" ht="14" customHeight="1" x14ac:dyDescent="0.15">
      <c r="A7" s="11" t="s">
        <v>83</v>
      </c>
      <c r="B7" s="11" t="s">
        <v>84</v>
      </c>
      <c r="C7" s="18">
        <v>2694.1</v>
      </c>
      <c r="D7" s="15">
        <v>4.5</v>
      </c>
      <c r="E7" s="6">
        <v>71.400000000000006</v>
      </c>
      <c r="F7" s="7">
        <v>0.27</v>
      </c>
      <c r="G7" s="7">
        <v>14.1</v>
      </c>
      <c r="H7" s="7">
        <v>2.27</v>
      </c>
      <c r="I7" s="7">
        <v>0.03</v>
      </c>
      <c r="J7" s="7">
        <v>1.26</v>
      </c>
      <c r="K7" s="7">
        <v>2.2799999999999998</v>
      </c>
      <c r="L7" s="7">
        <v>2.86</v>
      </c>
      <c r="M7" s="7">
        <v>2.65</v>
      </c>
      <c r="N7" s="7">
        <v>0.08</v>
      </c>
      <c r="O7" s="7">
        <v>0.09</v>
      </c>
      <c r="P7" s="7">
        <v>4.0000000000000001E-3</v>
      </c>
      <c r="Q7" s="7">
        <v>0.02</v>
      </c>
      <c r="R7" s="7"/>
      <c r="S7" s="6">
        <f t="shared" ref="S7:S8" si="6">100*E7/(AJ7-AI7)</f>
        <v>73.373753982119013</v>
      </c>
      <c r="T7" s="7">
        <f t="shared" ref="T7:T8" si="7">100*F7/(AJ7-AI7)</f>
        <v>0.27746377556263485</v>
      </c>
      <c r="U7" s="6">
        <f t="shared" ref="U7:U8" si="8">100*G7/(AJ7-AI7)</f>
        <v>14.48977494604871</v>
      </c>
      <c r="V7" s="7">
        <f t="shared" ref="V7:V8" si="9">100*H7/(AJ7-AI7)</f>
        <v>2.3327510019525226</v>
      </c>
      <c r="W7" s="7">
        <f t="shared" ref="W7:W8" si="10">100*I7/(AJ7-AI7)</f>
        <v>3.0829308395848319E-2</v>
      </c>
      <c r="X7" s="7">
        <f t="shared" ref="X7:X8" si="11">100*J7/(AJ7-AI7)</f>
        <v>1.2948309526256294</v>
      </c>
      <c r="Y7" s="7">
        <f t="shared" ref="Y7:Y8" si="12">100*K7/(AJ7-AI7)</f>
        <v>2.343027438084472</v>
      </c>
      <c r="Z7" s="7">
        <f t="shared" ref="Z7:Z8" si="13">100*L7/(AJ7-AI7)</f>
        <v>2.9390607337375396</v>
      </c>
      <c r="AA7" s="7">
        <f t="shared" ref="AA7:AA8" si="14">100*M7/(AJ7-AI7)</f>
        <v>2.7232555749666014</v>
      </c>
      <c r="AB7" s="7">
        <f t="shared" ref="AB7:AB8" si="15">100*N7/(AJ7-AI7)</f>
        <v>8.2211489055595513E-2</v>
      </c>
      <c r="AC7" s="7">
        <f t="shared" ref="AC7:AC8" si="16">O7*100/(AJ7-AI7)</f>
        <v>9.248792518754495E-2</v>
      </c>
      <c r="AD7" s="7">
        <f t="shared" ref="AD7:AD8" si="17">P7*100/(AJ7-AI7)</f>
        <v>4.110574452779776E-3</v>
      </c>
      <c r="AE7" s="7">
        <f t="shared" ref="AE7:AE8" si="18">Q7*100/(AJ7-AI7)</f>
        <v>2.0552872263898878E-2</v>
      </c>
      <c r="AF7" s="7"/>
      <c r="AG7" s="7">
        <v>0.65</v>
      </c>
      <c r="AH7" s="17">
        <v>0.14000000000000001</v>
      </c>
      <c r="AI7" s="7">
        <v>3.58</v>
      </c>
      <c r="AJ7" s="6">
        <v>100.89</v>
      </c>
      <c r="AK7" s="7">
        <v>1.34</v>
      </c>
      <c r="AL7" s="7">
        <v>21998.938428874735</v>
      </c>
      <c r="AM7" s="7">
        <v>1618.2015100103924</v>
      </c>
      <c r="AN7" s="7">
        <v>349.10525574186272</v>
      </c>
      <c r="AO7" s="7">
        <v>746</v>
      </c>
      <c r="AP7" s="7">
        <v>20</v>
      </c>
      <c r="AQ7" s="7">
        <v>4</v>
      </c>
      <c r="AR7" s="7">
        <v>54</v>
      </c>
      <c r="AS7" s="7">
        <v>30</v>
      </c>
      <c r="AT7" s="7">
        <v>5</v>
      </c>
      <c r="AU7" s="7">
        <v>8</v>
      </c>
      <c r="AV7" s="7">
        <v>4</v>
      </c>
      <c r="AW7" s="7">
        <v>49</v>
      </c>
      <c r="AX7" s="7">
        <v>18.7</v>
      </c>
      <c r="AY7" s="7">
        <v>54.1</v>
      </c>
      <c r="AZ7" s="7">
        <v>148.5</v>
      </c>
      <c r="BA7" s="7">
        <v>4.2</v>
      </c>
      <c r="BB7" s="7">
        <v>19</v>
      </c>
      <c r="BC7" s="7" t="s">
        <v>72</v>
      </c>
      <c r="BD7" s="7">
        <v>2.2200000000000002</v>
      </c>
      <c r="BE7" s="7">
        <v>24.3</v>
      </c>
      <c r="BF7" s="7">
        <v>49.4</v>
      </c>
      <c r="BG7" s="7">
        <v>5.56</v>
      </c>
      <c r="BH7" s="7">
        <v>19.100000000000001</v>
      </c>
      <c r="BI7" s="7">
        <v>2.65</v>
      </c>
      <c r="BJ7" s="7">
        <v>0.52</v>
      </c>
      <c r="BK7" s="7">
        <v>1.46</v>
      </c>
      <c r="BL7" s="7">
        <v>0.17</v>
      </c>
      <c r="BM7" s="7">
        <v>0.89</v>
      </c>
      <c r="BN7" s="7">
        <v>0.18</v>
      </c>
      <c r="BO7" s="7">
        <v>0.28999999999999998</v>
      </c>
      <c r="BP7" s="7">
        <v>0.06</v>
      </c>
      <c r="BQ7" s="7">
        <v>0.41</v>
      </c>
      <c r="BR7" s="7">
        <v>0.06</v>
      </c>
      <c r="BS7" s="7">
        <v>11</v>
      </c>
      <c r="BT7" s="7">
        <v>3</v>
      </c>
      <c r="BU7" s="7">
        <v>1.52</v>
      </c>
      <c r="BV7" s="7">
        <v>3.5</v>
      </c>
      <c r="BW7" s="7">
        <v>0.3</v>
      </c>
      <c r="BX7" s="7">
        <v>126</v>
      </c>
      <c r="BY7" s="7">
        <v>3.2</v>
      </c>
      <c r="BZ7" s="7" t="s">
        <v>73</v>
      </c>
      <c r="CA7" s="7">
        <v>1</v>
      </c>
      <c r="CB7" s="7">
        <v>5</v>
      </c>
      <c r="CC7" s="7" t="s">
        <v>72</v>
      </c>
      <c r="CD7" s="7">
        <v>8.6</v>
      </c>
      <c r="CE7" s="7">
        <v>0.05</v>
      </c>
      <c r="CF7" s="7" t="s">
        <v>74</v>
      </c>
      <c r="CG7" s="7" t="s">
        <v>74</v>
      </c>
      <c r="CH7" s="7">
        <v>1E-3</v>
      </c>
      <c r="CI7" s="7">
        <v>0.2</v>
      </c>
      <c r="CJ7" s="7" t="s">
        <v>77</v>
      </c>
      <c r="CK7" s="7" t="s">
        <v>71</v>
      </c>
      <c r="CL7" s="7">
        <v>0.03</v>
      </c>
      <c r="CM7" s="12" t="s">
        <v>78</v>
      </c>
      <c r="CN7" s="7">
        <v>350</v>
      </c>
      <c r="CO7" s="7">
        <v>2.94</v>
      </c>
      <c r="CP7" s="15">
        <f t="shared" si="1"/>
        <v>40.262426674899672</v>
      </c>
      <c r="CQ7" s="15">
        <f t="shared" si="2"/>
        <v>59.268292682926834</v>
      </c>
      <c r="CR7" s="17">
        <f t="shared" si="3"/>
        <v>2.1707317073170733</v>
      </c>
      <c r="CS7" s="19">
        <f t="shared" si="4"/>
        <v>0.80584771690625812</v>
      </c>
      <c r="CT7" s="15">
        <f t="shared" si="0"/>
        <v>13.5</v>
      </c>
      <c r="CU7" s="27">
        <f t="shared" si="5"/>
        <v>918.04520624157283</v>
      </c>
    </row>
    <row r="8" spans="1:99" ht="14" customHeight="1" x14ac:dyDescent="0.15">
      <c r="A8" s="11" t="s">
        <v>86</v>
      </c>
      <c r="B8" s="11" t="s">
        <v>79</v>
      </c>
      <c r="C8" s="18">
        <v>2710</v>
      </c>
      <c r="D8" s="15">
        <v>1.9</v>
      </c>
      <c r="E8" s="6">
        <v>64.400000000000006</v>
      </c>
      <c r="F8" s="7">
        <v>0.49</v>
      </c>
      <c r="G8" s="7">
        <v>15.8</v>
      </c>
      <c r="H8" s="7">
        <v>5.85</v>
      </c>
      <c r="I8" s="7">
        <v>0.1</v>
      </c>
      <c r="J8" s="7">
        <v>2.25</v>
      </c>
      <c r="K8" s="7">
        <v>2.7</v>
      </c>
      <c r="L8" s="7">
        <v>3.45</v>
      </c>
      <c r="M8" s="7">
        <v>1.61</v>
      </c>
      <c r="N8" s="7">
        <v>0.09</v>
      </c>
      <c r="O8" s="7">
        <v>0.05</v>
      </c>
      <c r="P8" s="7">
        <v>4.0000000000000001E-3</v>
      </c>
      <c r="Q8" s="7">
        <v>0.01</v>
      </c>
      <c r="R8" s="7"/>
      <c r="S8" s="6">
        <f t="shared" si="6"/>
        <v>66.528925619834723</v>
      </c>
      <c r="T8" s="7">
        <f t="shared" si="7"/>
        <v>0.50619834710743805</v>
      </c>
      <c r="U8" s="6">
        <f t="shared" si="8"/>
        <v>16.322314049586776</v>
      </c>
      <c r="V8" s="7">
        <f t="shared" si="9"/>
        <v>6.0433884297520661</v>
      </c>
      <c r="W8" s="7">
        <f t="shared" si="10"/>
        <v>0.10330578512396695</v>
      </c>
      <c r="X8" s="7">
        <f t="shared" si="11"/>
        <v>2.3243801652892562</v>
      </c>
      <c r="Y8" s="7">
        <f t="shared" si="12"/>
        <v>2.7892561983471076</v>
      </c>
      <c r="Z8" s="7">
        <f t="shared" si="13"/>
        <v>3.5640495867768598</v>
      </c>
      <c r="AA8" s="7">
        <f t="shared" si="14"/>
        <v>1.6632231404958677</v>
      </c>
      <c r="AB8" s="7">
        <f t="shared" si="15"/>
        <v>9.2975206611570257E-2</v>
      </c>
      <c r="AC8" s="7">
        <f t="shared" si="16"/>
        <v>5.1652892561983473E-2</v>
      </c>
      <c r="AD8" s="7">
        <f t="shared" si="17"/>
        <v>4.1322314049586778E-3</v>
      </c>
      <c r="AE8" s="7">
        <f t="shared" si="18"/>
        <v>1.0330578512396695E-2</v>
      </c>
      <c r="AF8" s="7"/>
      <c r="AG8" s="7">
        <v>0.34</v>
      </c>
      <c r="AH8" s="17">
        <v>0.23</v>
      </c>
      <c r="AI8" s="7">
        <v>3.23</v>
      </c>
      <c r="AJ8" s="6">
        <v>100.03</v>
      </c>
      <c r="AK8" s="7">
        <v>2.87</v>
      </c>
      <c r="AL8" s="7">
        <v>13365.39278131635</v>
      </c>
      <c r="AM8" s="7">
        <v>2936.736073722564</v>
      </c>
      <c r="AN8" s="7">
        <v>392.74341270959559</v>
      </c>
      <c r="AO8" s="7">
        <v>413</v>
      </c>
      <c r="AP8" s="7">
        <v>20</v>
      </c>
      <c r="AQ8" s="7">
        <v>9</v>
      </c>
      <c r="AR8" s="7">
        <v>44</v>
      </c>
      <c r="AS8" s="7">
        <v>40</v>
      </c>
      <c r="AT8" s="7">
        <v>11</v>
      </c>
      <c r="AU8" s="7">
        <v>22</v>
      </c>
      <c r="AV8" s="7">
        <v>22</v>
      </c>
      <c r="AW8" s="7">
        <v>103</v>
      </c>
      <c r="AX8" s="7">
        <v>22.2</v>
      </c>
      <c r="AY8" s="7">
        <v>40.200000000000003</v>
      </c>
      <c r="AZ8" s="7">
        <v>107.5</v>
      </c>
      <c r="BA8" s="7">
        <v>23.2</v>
      </c>
      <c r="BB8" s="7">
        <v>1</v>
      </c>
      <c r="BC8" s="7" t="s">
        <v>72</v>
      </c>
      <c r="BD8" s="7">
        <v>0.88</v>
      </c>
      <c r="BE8" s="7">
        <v>24.6</v>
      </c>
      <c r="BF8" s="7">
        <v>50.7</v>
      </c>
      <c r="BG8" s="7">
        <v>6.05</v>
      </c>
      <c r="BH8" s="7">
        <v>24.1</v>
      </c>
      <c r="BI8" s="7">
        <v>4.9000000000000004</v>
      </c>
      <c r="BJ8" s="7">
        <v>1.25</v>
      </c>
      <c r="BK8" s="7">
        <v>4.41</v>
      </c>
      <c r="BL8" s="7">
        <v>0.73</v>
      </c>
      <c r="BM8" s="7">
        <v>3.96</v>
      </c>
      <c r="BN8" s="7">
        <v>0.9</v>
      </c>
      <c r="BO8" s="7">
        <v>2.56</v>
      </c>
      <c r="BP8" s="7">
        <v>0.38</v>
      </c>
      <c r="BQ8" s="7">
        <v>2.4300000000000002</v>
      </c>
      <c r="BR8" s="7">
        <v>0.36</v>
      </c>
      <c r="BS8" s="7">
        <v>3</v>
      </c>
      <c r="BT8" s="7">
        <v>3.9</v>
      </c>
      <c r="BU8" s="7">
        <v>1.06</v>
      </c>
      <c r="BV8" s="7">
        <v>9.4</v>
      </c>
      <c r="BW8" s="7">
        <v>0.8</v>
      </c>
      <c r="BX8" s="7">
        <v>234</v>
      </c>
      <c r="BY8" s="7">
        <v>5.6</v>
      </c>
      <c r="BZ8" s="7" t="s">
        <v>73</v>
      </c>
      <c r="CA8" s="7">
        <v>2</v>
      </c>
      <c r="CB8" s="7">
        <v>1</v>
      </c>
      <c r="CC8" s="7" t="s">
        <v>72</v>
      </c>
      <c r="CD8" s="7">
        <v>7.1</v>
      </c>
      <c r="CE8" s="7">
        <v>0.04</v>
      </c>
      <c r="CF8" s="7">
        <v>7.0000000000000001E-3</v>
      </c>
      <c r="CG8" s="7">
        <v>2.1999999999999999E-2</v>
      </c>
      <c r="CH8" s="7" t="s">
        <v>75</v>
      </c>
      <c r="CI8" s="7">
        <v>7.0000000000000007E-2</v>
      </c>
      <c r="CJ8" s="7">
        <v>0.2</v>
      </c>
      <c r="CK8" s="7">
        <v>0.01</v>
      </c>
      <c r="CL8" s="7">
        <v>0.03</v>
      </c>
      <c r="CM8" s="12" t="s">
        <v>78</v>
      </c>
      <c r="CN8" s="7">
        <v>300</v>
      </c>
      <c r="CO8" s="7">
        <v>2.78</v>
      </c>
      <c r="CP8" s="15">
        <f t="shared" si="1"/>
        <v>6.8771162160754296</v>
      </c>
      <c r="CQ8" s="15">
        <f t="shared" si="2"/>
        <v>10.123456790123457</v>
      </c>
      <c r="CR8" s="17">
        <f t="shared" si="3"/>
        <v>1.6296296296296295</v>
      </c>
      <c r="CS8" s="19">
        <f t="shared" si="4"/>
        <v>0.81967498104623804</v>
      </c>
      <c r="CT8" s="15">
        <f t="shared" si="0"/>
        <v>4.8888888888888893</v>
      </c>
      <c r="CU8" s="27">
        <f t="shared" si="5"/>
        <v>860.36980755656271</v>
      </c>
    </row>
    <row r="9" spans="1:99" ht="14" customHeight="1" x14ac:dyDescent="0.15">
      <c r="A9" s="11" t="s">
        <v>88</v>
      </c>
      <c r="B9" s="11" t="s">
        <v>79</v>
      </c>
      <c r="C9" s="18">
        <v>2716.7</v>
      </c>
      <c r="D9" s="15">
        <v>1.7</v>
      </c>
      <c r="E9" s="6">
        <v>65.8</v>
      </c>
      <c r="F9" s="7">
        <v>0.49</v>
      </c>
      <c r="G9" s="7">
        <v>14.75</v>
      </c>
      <c r="H9" s="7">
        <v>4.97</v>
      </c>
      <c r="I9" s="7">
        <v>0.06</v>
      </c>
      <c r="J9" s="7">
        <v>2.5099999999999998</v>
      </c>
      <c r="K9" s="7">
        <v>2.15</v>
      </c>
      <c r="L9" s="7">
        <v>5.43</v>
      </c>
      <c r="M9" s="7">
        <v>0.88</v>
      </c>
      <c r="N9" s="7">
        <v>0.12</v>
      </c>
      <c r="O9" s="7">
        <v>0.01</v>
      </c>
      <c r="P9" s="7">
        <v>0.01</v>
      </c>
      <c r="Q9" s="7">
        <v>0.03</v>
      </c>
      <c r="R9" s="7"/>
      <c r="S9" s="6">
        <f>100*E9/(AJ9-AI9)</f>
        <v>67.688509412611879</v>
      </c>
      <c r="T9" s="7">
        <f>100*F9/(AJ9-AI9)</f>
        <v>0.50406336796625861</v>
      </c>
      <c r="U9" s="6">
        <f>100*G9/(AJ9-AI9)</f>
        <v>15.173336076535337</v>
      </c>
      <c r="V9" s="7">
        <f>100*H9/(AJ9-AI9)</f>
        <v>5.1126427322291947</v>
      </c>
      <c r="W9" s="7">
        <f>100*I9/(AJ9-AI9)</f>
        <v>6.1722045057092896E-2</v>
      </c>
      <c r="X9" s="7">
        <f>100*J9/(AJ9-AI9)</f>
        <v>2.582038884888386</v>
      </c>
      <c r="Y9" s="7">
        <f>100*K9/(AJ9-AI9)</f>
        <v>2.2117066145458288</v>
      </c>
      <c r="Z9" s="7">
        <f>100*L9/(AJ9-AI9)</f>
        <v>5.5858450776669066</v>
      </c>
      <c r="AA9" s="7">
        <f>100*M9/(AJ9-AI9)</f>
        <v>0.90525666083736245</v>
      </c>
      <c r="AB9" s="7">
        <f>100*N9/(AJ9-AI9)</f>
        <v>0.12344409011418579</v>
      </c>
      <c r="AC9" s="7">
        <f>O9*100/(AJ9-AI9)</f>
        <v>1.0287007509515483E-2</v>
      </c>
      <c r="AD9" s="7">
        <f>P9*100/(AJ9-AI9)</f>
        <v>1.0287007509515483E-2</v>
      </c>
      <c r="AE9" s="7">
        <f>Q9*100/(AJ9-AI9)</f>
        <v>3.0861022528546448E-2</v>
      </c>
      <c r="AF9" s="7"/>
      <c r="AG9" s="7">
        <v>0.37</v>
      </c>
      <c r="AH9" s="17">
        <v>0.86</v>
      </c>
      <c r="AI9" s="7">
        <v>3.06</v>
      </c>
      <c r="AJ9" s="6">
        <v>100.27</v>
      </c>
      <c r="AK9" s="7">
        <v>2.1</v>
      </c>
      <c r="AL9" s="7">
        <v>7305.3078556263272</v>
      </c>
      <c r="AM9" s="7">
        <v>2936.736073722564</v>
      </c>
      <c r="AN9" s="7">
        <v>523.65788361279408</v>
      </c>
      <c r="AO9" s="7">
        <v>99.7</v>
      </c>
      <c r="AP9" s="7">
        <v>20</v>
      </c>
      <c r="AQ9" s="7">
        <v>9</v>
      </c>
      <c r="AR9" s="7">
        <v>75</v>
      </c>
      <c r="AS9" s="7">
        <v>70</v>
      </c>
      <c r="AT9" s="7">
        <v>17</v>
      </c>
      <c r="AU9" s="7">
        <v>31</v>
      </c>
      <c r="AV9" s="7">
        <v>41</v>
      </c>
      <c r="AW9" s="7">
        <v>59</v>
      </c>
      <c r="AX9" s="7">
        <v>16.7</v>
      </c>
      <c r="AY9" s="7">
        <v>30.7</v>
      </c>
      <c r="AZ9" s="7">
        <v>305</v>
      </c>
      <c r="BA9" s="7">
        <v>8.5</v>
      </c>
      <c r="BB9" s="7">
        <v>2</v>
      </c>
      <c r="BC9" s="7" t="s">
        <v>72</v>
      </c>
      <c r="BD9" s="7">
        <v>0.97</v>
      </c>
      <c r="BE9" s="7">
        <v>17.3</v>
      </c>
      <c r="BF9" s="7">
        <v>35.1</v>
      </c>
      <c r="BG9" s="7">
        <v>4.08</v>
      </c>
      <c r="BH9" s="7">
        <v>15.4</v>
      </c>
      <c r="BI9" s="7">
        <v>2.87</v>
      </c>
      <c r="BJ9" s="7">
        <v>0.78</v>
      </c>
      <c r="BK9" s="7">
        <v>2.16</v>
      </c>
      <c r="BL9" s="7">
        <v>0.32</v>
      </c>
      <c r="BM9" s="7">
        <v>1.55</v>
      </c>
      <c r="BN9" s="7">
        <v>0.33</v>
      </c>
      <c r="BO9" s="7">
        <v>0.86</v>
      </c>
      <c r="BP9" s="7">
        <v>0.12</v>
      </c>
      <c r="BQ9" s="7">
        <v>0.88</v>
      </c>
      <c r="BR9" s="7">
        <v>0.13</v>
      </c>
      <c r="BS9" s="7" t="s">
        <v>81</v>
      </c>
      <c r="BT9" s="7">
        <v>2.75</v>
      </c>
      <c r="BU9" s="7">
        <v>0.76</v>
      </c>
      <c r="BV9" s="7">
        <v>7.6</v>
      </c>
      <c r="BW9" s="7">
        <v>0.7</v>
      </c>
      <c r="BX9" s="7">
        <v>155</v>
      </c>
      <c r="BY9" s="7">
        <v>3.8</v>
      </c>
      <c r="BZ9" s="7" t="s">
        <v>73</v>
      </c>
      <c r="CA9" s="7">
        <v>1</v>
      </c>
      <c r="CB9" s="7">
        <v>1</v>
      </c>
      <c r="CC9" s="7" t="s">
        <v>72</v>
      </c>
      <c r="CD9" s="7">
        <v>5.4</v>
      </c>
      <c r="CE9" s="7">
        <v>0.24</v>
      </c>
      <c r="CF9" s="7">
        <v>0.04</v>
      </c>
      <c r="CG9" s="7">
        <v>1.2E-2</v>
      </c>
      <c r="CH9" s="7" t="s">
        <v>75</v>
      </c>
      <c r="CI9" s="7">
        <v>0.1</v>
      </c>
      <c r="CJ9" s="7">
        <v>0.3</v>
      </c>
      <c r="CK9" s="7">
        <v>0.04</v>
      </c>
      <c r="CL9" s="7">
        <v>0.09</v>
      </c>
      <c r="CM9" s="12">
        <v>210</v>
      </c>
      <c r="CN9" s="7">
        <v>320</v>
      </c>
      <c r="CO9" s="7">
        <v>2.89</v>
      </c>
      <c r="CP9" s="15">
        <f t="shared" si="1"/>
        <v>13.354909858074416</v>
      </c>
      <c r="CQ9" s="15">
        <f t="shared" si="2"/>
        <v>19.65909090909091</v>
      </c>
      <c r="CR9" s="17">
        <f t="shared" si="3"/>
        <v>1.7613636363636365</v>
      </c>
      <c r="CS9" s="19">
        <f t="shared" si="4"/>
        <v>0.95493932845454088</v>
      </c>
      <c r="CT9" s="15">
        <f t="shared" si="0"/>
        <v>8.3333333333333339</v>
      </c>
      <c r="CU9" s="27">
        <f t="shared" si="5"/>
        <v>902.13456818045358</v>
      </c>
    </row>
    <row r="10" spans="1:99" ht="14" customHeight="1" x14ac:dyDescent="0.15">
      <c r="A10" s="11" t="s">
        <v>91</v>
      </c>
      <c r="B10" s="11" t="s">
        <v>70</v>
      </c>
      <c r="C10" s="18">
        <v>2725</v>
      </c>
      <c r="D10" s="15">
        <v>1</v>
      </c>
      <c r="E10" s="6">
        <v>75</v>
      </c>
      <c r="F10" s="7">
        <v>0.21</v>
      </c>
      <c r="G10" s="7">
        <v>12.8</v>
      </c>
      <c r="H10" s="7">
        <v>5.27</v>
      </c>
      <c r="I10" s="7">
        <v>0.06</v>
      </c>
      <c r="J10" s="7">
        <v>1.1100000000000001</v>
      </c>
      <c r="K10" s="7">
        <v>7.0000000000000007E-2</v>
      </c>
      <c r="L10" s="7">
        <v>0.2</v>
      </c>
      <c r="M10" s="7">
        <v>2.92</v>
      </c>
      <c r="N10" s="7">
        <v>0.04</v>
      </c>
      <c r="O10" s="7">
        <v>0.05</v>
      </c>
      <c r="P10" s="7">
        <v>2E-3</v>
      </c>
      <c r="Q10" s="7"/>
      <c r="R10" s="7"/>
      <c r="S10" s="6">
        <f t="shared" ref="S10:S30" si="19">100*E10/(AJ10-AI10)</f>
        <v>76.742044408063023</v>
      </c>
      <c r="T10" s="7">
        <f t="shared" ref="T10:T30" si="20">100*F10/(AJ10-AI10)</f>
        <v>0.21487772434257649</v>
      </c>
      <c r="U10" s="6">
        <f t="shared" ref="U10:U30" si="21">100*G10/(AJ10-AI10)</f>
        <v>13.097308912309423</v>
      </c>
      <c r="V10" s="7">
        <f t="shared" ref="V10:V30" si="22">100*H10/(AJ10-AI10)</f>
        <v>5.3924076537398955</v>
      </c>
      <c r="W10" s="7">
        <f t="shared" ref="W10:W30" si="23">100*I10/(AJ10-AI10)</f>
        <v>6.139363552645042E-2</v>
      </c>
      <c r="X10" s="7">
        <f t="shared" ref="X10:X30" si="24">100*J10/(AJ10-AI10)</f>
        <v>1.135782257239333</v>
      </c>
      <c r="Y10" s="7">
        <f t="shared" ref="Y10:Y30" si="25">100*K10/(AJ10-AI10)</f>
        <v>7.1625908114192172E-2</v>
      </c>
      <c r="Z10" s="7">
        <f t="shared" ref="Z10:Z30" si="26">100*L10/(AJ10-AI10)</f>
        <v>0.20464545175483473</v>
      </c>
      <c r="AA10" s="7">
        <f t="shared" ref="AA10:AA30" si="27">100*M10/(AJ10-AI10)</f>
        <v>2.9878235956205872</v>
      </c>
      <c r="AB10" s="7">
        <f t="shared" ref="AB10:AB30" si="28">100*N10/(AJ10-AI10)</f>
        <v>4.0929090350966951E-2</v>
      </c>
      <c r="AC10" s="7">
        <f t="shared" ref="AC10:AC30" si="29">O10*100/(AJ10-AI10)</f>
        <v>5.1161362938708682E-2</v>
      </c>
      <c r="AD10" s="7">
        <f t="shared" ref="AD10:AD30" si="30">P10*100/(AJ10-AI10)</f>
        <v>2.0464545175483476E-3</v>
      </c>
      <c r="AE10" s="7">
        <f t="shared" ref="AE10:AE30" si="31">Q10*100/(AJ10-AI10)</f>
        <v>0</v>
      </c>
      <c r="AF10" s="7"/>
      <c r="AG10" s="7">
        <v>0.04</v>
      </c>
      <c r="AH10" s="17">
        <v>0.24</v>
      </c>
      <c r="AI10" s="7">
        <v>2.7</v>
      </c>
      <c r="AJ10" s="6">
        <v>100.43</v>
      </c>
      <c r="AK10" s="7">
        <v>2.84</v>
      </c>
      <c r="AL10" s="7">
        <v>24240.339702760084</v>
      </c>
      <c r="AM10" s="7">
        <v>1258.6011744525274</v>
      </c>
      <c r="AN10" s="7">
        <v>174.55262787093136</v>
      </c>
      <c r="AO10" s="7">
        <v>457</v>
      </c>
      <c r="AP10" s="7">
        <v>10</v>
      </c>
      <c r="AQ10" s="7">
        <v>4</v>
      </c>
      <c r="AR10" s="7">
        <v>16</v>
      </c>
      <c r="AS10" s="7">
        <v>20</v>
      </c>
      <c r="AT10" s="7">
        <v>3</v>
      </c>
      <c r="AU10" s="7">
        <v>4</v>
      </c>
      <c r="AV10" s="7">
        <v>49</v>
      </c>
      <c r="AW10" s="7">
        <v>2690</v>
      </c>
      <c r="AX10" s="7">
        <v>15.7</v>
      </c>
      <c r="AY10" s="7">
        <v>71.900000000000006</v>
      </c>
      <c r="AZ10" s="7">
        <v>25.5</v>
      </c>
      <c r="BA10" s="7">
        <v>19.7</v>
      </c>
      <c r="BB10" s="7">
        <v>1</v>
      </c>
      <c r="BC10" s="7">
        <v>8</v>
      </c>
      <c r="BD10" s="7">
        <v>0.62</v>
      </c>
      <c r="BE10" s="7">
        <v>20.8</v>
      </c>
      <c r="BF10" s="7">
        <v>41.7</v>
      </c>
      <c r="BG10" s="7">
        <v>4.62</v>
      </c>
      <c r="BH10" s="7">
        <v>17.100000000000001</v>
      </c>
      <c r="BI10" s="7">
        <v>3.63</v>
      </c>
      <c r="BJ10" s="7">
        <v>0.68</v>
      </c>
      <c r="BK10" s="7">
        <v>3.26</v>
      </c>
      <c r="BL10" s="7">
        <v>0.47</v>
      </c>
      <c r="BM10" s="7">
        <v>3.39</v>
      </c>
      <c r="BN10" s="7">
        <v>0.64</v>
      </c>
      <c r="BO10" s="7">
        <v>2.0299999999999998</v>
      </c>
      <c r="BP10" s="7">
        <v>0.31</v>
      </c>
      <c r="BQ10" s="7">
        <v>2.15</v>
      </c>
      <c r="BR10" s="7">
        <v>0.35</v>
      </c>
      <c r="BS10" s="7">
        <v>28</v>
      </c>
      <c r="BT10" s="7">
        <v>5.0599999999999996</v>
      </c>
      <c r="BU10" s="7">
        <v>1.3</v>
      </c>
      <c r="BV10" s="7">
        <v>7.1</v>
      </c>
      <c r="BW10" s="7">
        <v>0.7</v>
      </c>
      <c r="BX10" s="7">
        <v>159</v>
      </c>
      <c r="BY10" s="7">
        <v>4.4000000000000004</v>
      </c>
      <c r="BZ10" s="7" t="s">
        <v>73</v>
      </c>
      <c r="CA10" s="7">
        <v>35</v>
      </c>
      <c r="CB10" s="7">
        <v>1</v>
      </c>
      <c r="CC10" s="7">
        <v>0.5</v>
      </c>
      <c r="CD10" s="7">
        <v>7.7</v>
      </c>
      <c r="CE10" s="7">
        <v>0.3</v>
      </c>
      <c r="CF10" s="7">
        <v>8.5000000000000006E-2</v>
      </c>
      <c r="CG10" s="7">
        <v>1.17</v>
      </c>
      <c r="CH10" s="7" t="s">
        <v>75</v>
      </c>
      <c r="CI10" s="7">
        <v>0.31</v>
      </c>
      <c r="CJ10" s="7">
        <v>0.4</v>
      </c>
      <c r="CK10" s="7" t="s">
        <v>71</v>
      </c>
      <c r="CL10" s="7">
        <v>0.04</v>
      </c>
      <c r="CM10" s="12" t="s">
        <v>78</v>
      </c>
      <c r="CN10" s="7">
        <v>290</v>
      </c>
      <c r="CO10" s="7">
        <v>2.76</v>
      </c>
      <c r="CP10" s="15">
        <f t="shared" si="1"/>
        <v>6.5720733980963599</v>
      </c>
      <c r="CQ10" s="15">
        <f t="shared" si="2"/>
        <v>9.674418604651164</v>
      </c>
      <c r="CR10" s="17">
        <f t="shared" si="3"/>
        <v>1.5767441860465117</v>
      </c>
      <c r="CS10" s="19">
        <f t="shared" si="4"/>
        <v>0.60255376050683584</v>
      </c>
      <c r="CT10" s="15">
        <f t="shared" si="0"/>
        <v>4</v>
      </c>
      <c r="CU10" s="27">
        <f t="shared" si="5"/>
        <v>885.14671984265476</v>
      </c>
    </row>
    <row r="11" spans="1:99" ht="14" customHeight="1" x14ac:dyDescent="0.15">
      <c r="A11" s="11" t="s">
        <v>89</v>
      </c>
      <c r="B11" s="11" t="s">
        <v>90</v>
      </c>
      <c r="C11" s="18">
        <v>2701</v>
      </c>
      <c r="D11" s="15">
        <v>2</v>
      </c>
      <c r="E11" s="6">
        <v>71.7</v>
      </c>
      <c r="F11" s="7">
        <v>0.33</v>
      </c>
      <c r="G11" s="7">
        <v>14.75</v>
      </c>
      <c r="H11" s="7">
        <v>2.91</v>
      </c>
      <c r="I11" s="7">
        <v>0.02</v>
      </c>
      <c r="J11" s="7">
        <v>0.87</v>
      </c>
      <c r="K11" s="7">
        <v>2.77</v>
      </c>
      <c r="L11" s="7">
        <v>4.33</v>
      </c>
      <c r="M11" s="7">
        <v>1.92</v>
      </c>
      <c r="N11" s="7">
        <v>0.09</v>
      </c>
      <c r="O11" s="7">
        <v>0.08</v>
      </c>
      <c r="P11" s="7">
        <v>6.0000000000000001E-3</v>
      </c>
      <c r="Q11" s="7">
        <v>0.03</v>
      </c>
      <c r="R11" s="7"/>
      <c r="S11" s="6">
        <f t="shared" si="19"/>
        <v>71.836489329726476</v>
      </c>
      <c r="T11" s="7">
        <f t="shared" si="20"/>
        <v>0.33062819356777878</v>
      </c>
      <c r="U11" s="6">
        <f t="shared" si="21"/>
        <v>14.77807834886284</v>
      </c>
      <c r="V11" s="7">
        <f t="shared" si="22"/>
        <v>2.9155395250976857</v>
      </c>
      <c r="W11" s="7">
        <f t="shared" si="23"/>
        <v>2.0038072337441138E-2</v>
      </c>
      <c r="X11" s="7">
        <f t="shared" si="24"/>
        <v>0.87165614667868951</v>
      </c>
      <c r="Y11" s="7">
        <f t="shared" si="25"/>
        <v>2.7752730187355974</v>
      </c>
      <c r="Z11" s="7">
        <f t="shared" si="26"/>
        <v>4.3382426610560065</v>
      </c>
      <c r="AA11" s="7">
        <f t="shared" si="27"/>
        <v>1.9236549443943491</v>
      </c>
      <c r="AB11" s="7">
        <f t="shared" si="28"/>
        <v>9.0171325518485126E-2</v>
      </c>
      <c r="AC11" s="7">
        <f t="shared" si="29"/>
        <v>8.0152289349764552E-2</v>
      </c>
      <c r="AD11" s="7">
        <f t="shared" si="30"/>
        <v>6.0114217012323407E-3</v>
      </c>
      <c r="AE11" s="7">
        <f t="shared" si="31"/>
        <v>3.0057108506161705E-2</v>
      </c>
      <c r="AF11" s="7"/>
      <c r="AG11" s="7">
        <v>0.03</v>
      </c>
      <c r="AH11" s="17" t="s">
        <v>71</v>
      </c>
      <c r="AI11" s="7">
        <v>0.82</v>
      </c>
      <c r="AJ11" s="6">
        <v>100.63</v>
      </c>
      <c r="AK11" s="7">
        <v>0.72</v>
      </c>
      <c r="AL11" s="7">
        <v>15938.853503184713</v>
      </c>
      <c r="AM11" s="7">
        <v>1977.8018455682575</v>
      </c>
      <c r="AN11" s="7">
        <v>392.74341270959559</v>
      </c>
      <c r="AO11" s="7">
        <v>686</v>
      </c>
      <c r="AP11" s="7">
        <v>10</v>
      </c>
      <c r="AQ11" s="7">
        <v>4</v>
      </c>
      <c r="AR11" s="7">
        <v>38</v>
      </c>
      <c r="AS11" s="7">
        <v>40</v>
      </c>
      <c r="AT11" s="7">
        <v>7</v>
      </c>
      <c r="AU11" s="7">
        <v>14</v>
      </c>
      <c r="AV11" s="7">
        <v>8</v>
      </c>
      <c r="AW11" s="7">
        <v>51</v>
      </c>
      <c r="AX11" s="7">
        <v>20.8</v>
      </c>
      <c r="AY11" s="7">
        <v>43.6</v>
      </c>
      <c r="AZ11" s="7">
        <v>283</v>
      </c>
      <c r="BA11" s="7">
        <v>4.7</v>
      </c>
      <c r="BB11" s="7">
        <v>2</v>
      </c>
      <c r="BC11" s="7" t="s">
        <v>72</v>
      </c>
      <c r="BD11" s="7">
        <v>3.61</v>
      </c>
      <c r="BE11" s="7">
        <v>21.9</v>
      </c>
      <c r="BF11" s="7">
        <v>39</v>
      </c>
      <c r="BG11" s="7">
        <v>4.08</v>
      </c>
      <c r="BH11" s="7">
        <v>14.3</v>
      </c>
      <c r="BI11" s="7">
        <v>2.37</v>
      </c>
      <c r="BJ11" s="7">
        <v>0.67</v>
      </c>
      <c r="BK11" s="7">
        <v>1.57</v>
      </c>
      <c r="BL11" s="7">
        <v>0.21</v>
      </c>
      <c r="BM11" s="7">
        <v>0.88</v>
      </c>
      <c r="BN11" s="7">
        <v>0.18</v>
      </c>
      <c r="BO11" s="7">
        <v>0.46</v>
      </c>
      <c r="BP11" s="7">
        <v>0.06</v>
      </c>
      <c r="BQ11" s="7">
        <v>0.45</v>
      </c>
      <c r="BR11" s="7">
        <v>0.06</v>
      </c>
      <c r="BS11" s="7">
        <v>8</v>
      </c>
      <c r="BT11" s="7">
        <v>3.31</v>
      </c>
      <c r="BU11" s="7">
        <v>0.88</v>
      </c>
      <c r="BV11" s="7">
        <v>3.9</v>
      </c>
      <c r="BW11" s="7">
        <v>0.4</v>
      </c>
      <c r="BX11" s="7">
        <v>143</v>
      </c>
      <c r="BY11" s="7">
        <v>3.8</v>
      </c>
      <c r="BZ11" s="7" t="s">
        <v>73</v>
      </c>
      <c r="CA11" s="7">
        <v>1</v>
      </c>
      <c r="CB11" s="7">
        <v>1</v>
      </c>
      <c r="CC11" s="7" t="s">
        <v>72</v>
      </c>
      <c r="CD11" s="7">
        <v>0.5</v>
      </c>
      <c r="CE11" s="7">
        <v>0.09</v>
      </c>
      <c r="CF11" s="7" t="s">
        <v>74</v>
      </c>
      <c r="CG11" s="7">
        <v>8.0000000000000002E-3</v>
      </c>
      <c r="CH11" s="7">
        <v>1E-3</v>
      </c>
      <c r="CI11" s="7" t="s">
        <v>76</v>
      </c>
      <c r="CJ11" s="7" t="s">
        <v>77</v>
      </c>
      <c r="CK11" s="7">
        <v>0.01</v>
      </c>
      <c r="CL11" s="7">
        <v>0.12</v>
      </c>
      <c r="CM11" s="12" t="s">
        <v>78</v>
      </c>
      <c r="CN11" s="7">
        <v>340</v>
      </c>
      <c r="CO11" s="7">
        <v>2.74</v>
      </c>
      <c r="CP11" s="15">
        <f t="shared" si="1"/>
        <v>33.060478199718702</v>
      </c>
      <c r="CQ11" s="15">
        <f t="shared" si="2"/>
        <v>48.666666666666664</v>
      </c>
      <c r="CR11" s="17">
        <f t="shared" si="3"/>
        <v>1.9555555555555555</v>
      </c>
      <c r="CS11" s="19">
        <f t="shared" si="4"/>
        <v>1.0587655566073135</v>
      </c>
      <c r="CT11" s="15">
        <f t="shared" si="0"/>
        <v>9.5</v>
      </c>
      <c r="CU11" s="27">
        <f t="shared" si="5"/>
        <v>912.29697408511981</v>
      </c>
    </row>
    <row r="12" spans="1:99" ht="14" customHeight="1" x14ac:dyDescent="0.15">
      <c r="A12" s="11" t="s">
        <v>92</v>
      </c>
      <c r="B12" s="11" t="s">
        <v>93</v>
      </c>
      <c r="C12" s="18">
        <v>2698.3</v>
      </c>
      <c r="D12" s="15">
        <v>0.8</v>
      </c>
      <c r="E12" s="6">
        <v>80.099999999999994</v>
      </c>
      <c r="F12" s="7">
        <v>0.27</v>
      </c>
      <c r="G12" s="7">
        <v>11.75</v>
      </c>
      <c r="H12" s="7">
        <v>0.65</v>
      </c>
      <c r="I12" s="7">
        <v>0.01</v>
      </c>
      <c r="J12" s="7">
        <v>0.09</v>
      </c>
      <c r="K12" s="7">
        <v>0.87</v>
      </c>
      <c r="L12" s="7">
        <v>5.01</v>
      </c>
      <c r="M12" s="7">
        <v>1.03</v>
      </c>
      <c r="N12" s="7">
        <v>0.06</v>
      </c>
      <c r="O12" s="7">
        <v>0.04</v>
      </c>
      <c r="P12" s="7">
        <v>5.0000000000000001E-3</v>
      </c>
      <c r="Q12" s="7">
        <v>0.02</v>
      </c>
      <c r="R12" s="7"/>
      <c r="S12" s="6">
        <f t="shared" si="19"/>
        <v>80.172154939445491</v>
      </c>
      <c r="T12" s="7">
        <f t="shared" si="20"/>
        <v>0.27024321889700731</v>
      </c>
      <c r="U12" s="6">
        <f t="shared" si="21"/>
        <v>11.760584526073467</v>
      </c>
      <c r="V12" s="7">
        <f t="shared" si="22"/>
        <v>0.65058552697427685</v>
      </c>
      <c r="W12" s="7">
        <f t="shared" si="23"/>
        <v>1.0009008107296567E-2</v>
      </c>
      <c r="X12" s="7">
        <f t="shared" si="24"/>
        <v>9.0081072965669098E-2</v>
      </c>
      <c r="Y12" s="7">
        <f t="shared" si="25"/>
        <v>0.87078370533480132</v>
      </c>
      <c r="Z12" s="7">
        <f t="shared" si="26"/>
        <v>5.0145130617555802</v>
      </c>
      <c r="AA12" s="7">
        <f t="shared" si="27"/>
        <v>1.0309278350515465</v>
      </c>
      <c r="AB12" s="7">
        <f t="shared" si="28"/>
        <v>6.0054048643779404E-2</v>
      </c>
      <c r="AC12" s="7">
        <f t="shared" si="29"/>
        <v>4.0036032429186269E-2</v>
      </c>
      <c r="AD12" s="7">
        <f t="shared" si="30"/>
        <v>5.0045040536482836E-3</v>
      </c>
      <c r="AE12" s="7">
        <f t="shared" si="31"/>
        <v>2.0018016214593135E-2</v>
      </c>
      <c r="AF12" s="7"/>
      <c r="AG12" s="7">
        <v>0.12</v>
      </c>
      <c r="AH12" s="17">
        <v>0.01</v>
      </c>
      <c r="AI12" s="7">
        <v>1.05</v>
      </c>
      <c r="AJ12" s="6">
        <v>100.96</v>
      </c>
      <c r="AK12" s="7">
        <v>0.47</v>
      </c>
      <c r="AL12" s="7">
        <v>8550.5307855626324</v>
      </c>
      <c r="AM12" s="7">
        <v>1618.2015100103924</v>
      </c>
      <c r="AN12" s="7">
        <v>261.82894180639704</v>
      </c>
      <c r="AO12" s="7">
        <v>380</v>
      </c>
      <c r="AP12" s="7" t="s">
        <v>87</v>
      </c>
      <c r="AQ12" s="7">
        <v>4</v>
      </c>
      <c r="AR12" s="7">
        <v>7</v>
      </c>
      <c r="AS12" s="7">
        <v>40</v>
      </c>
      <c r="AT12" s="7">
        <v>1</v>
      </c>
      <c r="AU12" s="7">
        <v>2</v>
      </c>
      <c r="AV12" s="7">
        <v>3</v>
      </c>
      <c r="AW12" s="7">
        <v>9</v>
      </c>
      <c r="AX12" s="7">
        <v>12.2</v>
      </c>
      <c r="AY12" s="7">
        <v>23.3</v>
      </c>
      <c r="AZ12" s="7">
        <v>161.5</v>
      </c>
      <c r="BA12" s="7">
        <v>18.399999999999999</v>
      </c>
      <c r="BB12" s="7">
        <v>3</v>
      </c>
      <c r="BC12" s="7" t="s">
        <v>72</v>
      </c>
      <c r="BD12" s="7">
        <v>0.35</v>
      </c>
      <c r="BE12" s="7">
        <v>39.200000000000003</v>
      </c>
      <c r="BF12" s="7">
        <v>65</v>
      </c>
      <c r="BG12" s="7">
        <v>9.06</v>
      </c>
      <c r="BH12" s="7">
        <v>32.1</v>
      </c>
      <c r="BI12" s="7">
        <v>5.15</v>
      </c>
      <c r="BJ12" s="7">
        <v>1.1599999999999999</v>
      </c>
      <c r="BK12" s="7">
        <v>4.12</v>
      </c>
      <c r="BL12" s="7">
        <v>0.53</v>
      </c>
      <c r="BM12" s="7">
        <v>2.9</v>
      </c>
      <c r="BN12" s="7">
        <v>0.64</v>
      </c>
      <c r="BO12" s="7">
        <v>2.12</v>
      </c>
      <c r="BP12" s="7">
        <v>0.35</v>
      </c>
      <c r="BQ12" s="7">
        <v>2.31</v>
      </c>
      <c r="BR12" s="7">
        <v>0.41</v>
      </c>
      <c r="BS12" s="7">
        <v>6</v>
      </c>
      <c r="BT12" s="7">
        <v>9.9499999999999993</v>
      </c>
      <c r="BU12" s="7">
        <v>2.13</v>
      </c>
      <c r="BV12" s="7">
        <v>12.6</v>
      </c>
      <c r="BW12" s="7">
        <v>0.9</v>
      </c>
      <c r="BX12" s="7">
        <v>180</v>
      </c>
      <c r="BY12" s="7">
        <v>4.0999999999999996</v>
      </c>
      <c r="BZ12" s="7" t="s">
        <v>73</v>
      </c>
      <c r="CA12" s="7">
        <v>1</v>
      </c>
      <c r="CB12" s="7">
        <v>1</v>
      </c>
      <c r="CC12" s="7" t="s">
        <v>72</v>
      </c>
      <c r="CD12" s="7">
        <v>2.7</v>
      </c>
      <c r="CE12" s="7">
        <v>0.08</v>
      </c>
      <c r="CF12" s="7" t="s">
        <v>74</v>
      </c>
      <c r="CG12" s="7" t="s">
        <v>74</v>
      </c>
      <c r="CH12" s="7">
        <v>1E-3</v>
      </c>
      <c r="CI12" s="7">
        <v>0.11</v>
      </c>
      <c r="CJ12" s="7" t="s">
        <v>77</v>
      </c>
      <c r="CK12" s="7" t="s">
        <v>71</v>
      </c>
      <c r="CL12" s="7" t="s">
        <v>82</v>
      </c>
      <c r="CM12" s="12">
        <v>230</v>
      </c>
      <c r="CN12" s="7">
        <v>250</v>
      </c>
      <c r="CO12" s="7">
        <v>2.5499999999999998</v>
      </c>
      <c r="CP12" s="15">
        <f t="shared" si="1"/>
        <v>11.527937603886972</v>
      </c>
      <c r="CQ12" s="15">
        <f t="shared" si="2"/>
        <v>16.969696969696969</v>
      </c>
      <c r="CR12" s="17">
        <f t="shared" si="3"/>
        <v>1.2554112554112553</v>
      </c>
      <c r="CS12" s="19">
        <f t="shared" si="4"/>
        <v>0.76763499955596248</v>
      </c>
      <c r="CT12" s="15">
        <f t="shared" si="0"/>
        <v>1.75</v>
      </c>
      <c r="CU12" s="27">
        <f t="shared" si="5"/>
        <v>949.15301247305808</v>
      </c>
    </row>
    <row r="13" spans="1:99" ht="14" customHeight="1" x14ac:dyDescent="0.15">
      <c r="A13" s="13" t="s">
        <v>97</v>
      </c>
      <c r="B13" s="14" t="s">
        <v>70</v>
      </c>
      <c r="C13" s="24">
        <v>2703.1</v>
      </c>
      <c r="D13" s="25">
        <v>0.9</v>
      </c>
      <c r="E13" s="6">
        <v>77.5</v>
      </c>
      <c r="F13" s="7">
        <v>7.0000000000000007E-2</v>
      </c>
      <c r="G13" s="7">
        <v>12.5</v>
      </c>
      <c r="H13" s="7">
        <v>1.78</v>
      </c>
      <c r="I13" s="7">
        <v>0.01</v>
      </c>
      <c r="J13" s="7">
        <v>0.61</v>
      </c>
      <c r="K13" s="7">
        <v>0.09</v>
      </c>
      <c r="L13" s="7">
        <v>0.33</v>
      </c>
      <c r="M13" s="7">
        <v>4.72</v>
      </c>
      <c r="N13" s="7">
        <v>0.02</v>
      </c>
      <c r="O13" s="7">
        <v>0.14000000000000001</v>
      </c>
      <c r="P13" s="14"/>
      <c r="Q13" s="14"/>
      <c r="R13" s="14"/>
      <c r="S13" s="6">
        <f>100*E13/(AJ13-AI13)</f>
        <v>79.267669019126529</v>
      </c>
      <c r="T13" s="7">
        <f>100*F13/(AJ13-AI13)</f>
        <v>7.1596604275340092E-2</v>
      </c>
      <c r="U13" s="6">
        <f>100*G13/(AJ13-AI13)</f>
        <v>12.78510790631073</v>
      </c>
      <c r="V13" s="7">
        <f>100*H13/(AJ13-AI13)</f>
        <v>1.8205993658586479</v>
      </c>
      <c r="W13" s="7">
        <f>100*I13/(AJ13-AI13)</f>
        <v>1.0228086325048584E-2</v>
      </c>
      <c r="X13" s="7">
        <f>100*J13/(AJ13-AI13)</f>
        <v>0.62391326582796358</v>
      </c>
      <c r="Y13" s="7">
        <f>100*K13/(AJ13-AI13)</f>
        <v>9.2052776925437257E-2</v>
      </c>
      <c r="Z13" s="7">
        <f>100*L13/(AJ13-AI13)</f>
        <v>0.33752684872660327</v>
      </c>
      <c r="AA13" s="7">
        <f>100*M13/(AJ13-AI13)</f>
        <v>4.8276567454229316</v>
      </c>
      <c r="AB13" s="7">
        <f>100*N13/(AJ13-AI13)</f>
        <v>2.0456172650097169E-2</v>
      </c>
      <c r="AC13" s="7">
        <f>O13*100/(AJ13-AI13)</f>
        <v>0.14319320855068018</v>
      </c>
      <c r="AD13" s="7">
        <f>P13*100/(AJ13-AI13)</f>
        <v>0</v>
      </c>
      <c r="AE13" s="7">
        <f>Q13*100/(AJ13-AI13)</f>
        <v>0</v>
      </c>
      <c r="AF13" s="14"/>
      <c r="AG13" s="7">
        <v>0.02</v>
      </c>
      <c r="AH13" s="17" t="s">
        <v>71</v>
      </c>
      <c r="AI13" s="7">
        <v>1.8</v>
      </c>
      <c r="AJ13" s="6">
        <v>99.57</v>
      </c>
      <c r="AK13" s="7">
        <v>1.71</v>
      </c>
      <c r="AL13" s="7">
        <v>39183.014861995754</v>
      </c>
      <c r="AM13" s="7">
        <v>419.53372481750921</v>
      </c>
      <c r="AN13" s="7">
        <v>87.27631393546568</v>
      </c>
      <c r="AO13" s="7">
        <v>1225</v>
      </c>
      <c r="AP13" s="7">
        <v>20</v>
      </c>
      <c r="AQ13" s="7">
        <v>4</v>
      </c>
      <c r="AR13" s="7" t="s">
        <v>73</v>
      </c>
      <c r="AS13" s="7">
        <v>10</v>
      </c>
      <c r="AT13" s="7" t="s">
        <v>80</v>
      </c>
      <c r="AU13" s="7">
        <v>1</v>
      </c>
      <c r="AV13" s="7">
        <v>15</v>
      </c>
      <c r="AW13" s="7">
        <v>52</v>
      </c>
      <c r="AX13" s="7">
        <v>18.2</v>
      </c>
      <c r="AY13" s="7">
        <v>102</v>
      </c>
      <c r="AZ13" s="7">
        <v>10.4</v>
      </c>
      <c r="BA13" s="7">
        <v>23.5</v>
      </c>
      <c r="BB13" s="7">
        <v>1</v>
      </c>
      <c r="BC13" s="7" t="s">
        <v>72</v>
      </c>
      <c r="BD13" s="7">
        <v>0.77</v>
      </c>
      <c r="BE13" s="7">
        <v>8.5</v>
      </c>
      <c r="BF13" s="7">
        <v>25</v>
      </c>
      <c r="BG13" s="7">
        <v>2.06</v>
      </c>
      <c r="BH13" s="7">
        <v>7.4</v>
      </c>
      <c r="BI13" s="7">
        <v>1.69</v>
      </c>
      <c r="BJ13" s="7">
        <v>0.3</v>
      </c>
      <c r="BK13" s="7">
        <v>1.89</v>
      </c>
      <c r="BL13" s="7">
        <v>0.4</v>
      </c>
      <c r="BM13" s="7">
        <v>3.07</v>
      </c>
      <c r="BN13" s="7">
        <v>0.81</v>
      </c>
      <c r="BO13" s="7">
        <v>2.73</v>
      </c>
      <c r="BP13" s="7">
        <v>0.46</v>
      </c>
      <c r="BQ13" s="7">
        <v>3.45</v>
      </c>
      <c r="BR13" s="7">
        <v>0.54</v>
      </c>
      <c r="BS13" s="7">
        <v>2</v>
      </c>
      <c r="BT13" s="7">
        <v>6.41</v>
      </c>
      <c r="BU13" s="7">
        <v>1.7</v>
      </c>
      <c r="BV13" s="7">
        <v>8.3000000000000007</v>
      </c>
      <c r="BW13" s="7">
        <v>0.8</v>
      </c>
      <c r="BX13" s="7">
        <v>138</v>
      </c>
      <c r="BY13" s="7">
        <v>4.7</v>
      </c>
      <c r="BZ13" s="7" t="s">
        <v>73</v>
      </c>
      <c r="CA13" s="7">
        <v>3</v>
      </c>
      <c r="CB13" s="7">
        <v>1</v>
      </c>
      <c r="CC13" s="7" t="s">
        <v>72</v>
      </c>
      <c r="CD13" s="7">
        <v>0.6</v>
      </c>
      <c r="CE13" s="7">
        <v>1.28</v>
      </c>
      <c r="CF13" s="7" t="s">
        <v>74</v>
      </c>
      <c r="CG13" s="7">
        <v>3.9E-2</v>
      </c>
      <c r="CH13" s="7" t="s">
        <v>75</v>
      </c>
      <c r="CI13" s="7" t="s">
        <v>76</v>
      </c>
      <c r="CJ13" s="7">
        <v>0.2</v>
      </c>
      <c r="CK13" s="7">
        <v>0.02</v>
      </c>
      <c r="CL13" s="7">
        <v>0.02</v>
      </c>
      <c r="CM13" s="12">
        <v>260</v>
      </c>
      <c r="CN13" s="7">
        <v>390</v>
      </c>
      <c r="CO13" s="7">
        <v>2.71</v>
      </c>
      <c r="CP13" s="15">
        <f t="shared" si="1"/>
        <v>1.6736990154711673</v>
      </c>
      <c r="CQ13" s="15">
        <f t="shared" si="2"/>
        <v>2.4637681159420288</v>
      </c>
      <c r="CR13" s="17">
        <f t="shared" si="3"/>
        <v>0.88985507246376805</v>
      </c>
      <c r="CS13" s="19">
        <f t="shared" si="4"/>
        <v>0.51167712442072044</v>
      </c>
      <c r="CT13" s="15"/>
      <c r="CU13" s="27">
        <f t="shared" si="5"/>
        <v>850.35938113165037</v>
      </c>
    </row>
    <row r="14" spans="1:99" ht="14" customHeight="1" x14ac:dyDescent="0.15">
      <c r="A14" s="13" t="s">
        <v>95</v>
      </c>
      <c r="B14" s="13" t="s">
        <v>96</v>
      </c>
      <c r="C14" s="24">
        <v>2720.8</v>
      </c>
      <c r="D14" s="25">
        <v>0.8</v>
      </c>
      <c r="E14" s="6">
        <v>63.1</v>
      </c>
      <c r="F14" s="7">
        <v>0.4</v>
      </c>
      <c r="G14" s="7">
        <v>12.75</v>
      </c>
      <c r="H14" s="7">
        <v>8.11</v>
      </c>
      <c r="I14" s="7">
        <v>0.4</v>
      </c>
      <c r="J14" s="7">
        <v>1.34</v>
      </c>
      <c r="K14" s="7">
        <v>3.65</v>
      </c>
      <c r="L14" s="7">
        <v>4.1100000000000003</v>
      </c>
      <c r="M14" s="7">
        <v>1.36</v>
      </c>
      <c r="N14" s="7">
        <v>0.11</v>
      </c>
      <c r="O14" s="7">
        <v>0.03</v>
      </c>
      <c r="P14" s="7">
        <v>3.0000000000000001E-3</v>
      </c>
      <c r="Q14" s="7">
        <v>0.02</v>
      </c>
      <c r="R14" s="7"/>
      <c r="S14" s="6">
        <f>100*E14/(AJ14-AI14)</f>
        <v>66.156426923883416</v>
      </c>
      <c r="T14" s="7">
        <f>100*F14/(AJ14-AI14)</f>
        <v>0.41937513105472846</v>
      </c>
      <c r="U14" s="6">
        <f>100*G14/(AJ14-AI14)</f>
        <v>13.36758230236947</v>
      </c>
      <c r="V14" s="7">
        <f>100*H14/(AJ14-AI14)</f>
        <v>8.5028307821346196</v>
      </c>
      <c r="W14" s="7">
        <f>100*I14/(AJ14-AI14)</f>
        <v>0.41937513105472846</v>
      </c>
      <c r="X14" s="7">
        <f>100*J14/(AJ14-AI14)</f>
        <v>1.4049066890333404</v>
      </c>
      <c r="Y14" s="7">
        <f>100*K14/(AJ14-AI14)</f>
        <v>3.8267980708743972</v>
      </c>
      <c r="Z14" s="7">
        <f>100*L14/(AJ14-AI14)</f>
        <v>4.309079471587336</v>
      </c>
      <c r="AA14" s="7">
        <f>100*M14/(AJ14-AI14)</f>
        <v>1.4258754455860767</v>
      </c>
      <c r="AB14" s="7">
        <f>100*N14/(AJ14-AI14)</f>
        <v>0.11532816104005034</v>
      </c>
      <c r="AC14" s="7">
        <f>O14*100/(AJ14-AI14)</f>
        <v>3.1453134829104633E-2</v>
      </c>
      <c r="AD14" s="7">
        <f>P14*100/(AJ14-AI14)</f>
        <v>3.1453134829104636E-3</v>
      </c>
      <c r="AE14" s="7">
        <f>Q14*100/(AJ14-AI14)</f>
        <v>2.0968756552736424E-2</v>
      </c>
      <c r="AF14" s="7"/>
      <c r="AG14" s="7">
        <v>1.56</v>
      </c>
      <c r="AH14" s="17">
        <v>0.66</v>
      </c>
      <c r="AI14" s="7">
        <v>6.04</v>
      </c>
      <c r="AJ14" s="6">
        <v>101.42</v>
      </c>
      <c r="AK14" s="7">
        <v>1.62</v>
      </c>
      <c r="AL14" s="7">
        <v>11290.021231422506</v>
      </c>
      <c r="AM14" s="7">
        <v>2397.3355703857665</v>
      </c>
      <c r="AN14" s="7">
        <v>480.01972664506127</v>
      </c>
      <c r="AO14" s="7">
        <v>290</v>
      </c>
      <c r="AP14" s="7">
        <v>10</v>
      </c>
      <c r="AQ14" s="7">
        <v>5</v>
      </c>
      <c r="AR14" s="7">
        <v>53</v>
      </c>
      <c r="AS14" s="7">
        <v>30</v>
      </c>
      <c r="AT14" s="7">
        <v>36</v>
      </c>
      <c r="AU14" s="7">
        <v>52</v>
      </c>
      <c r="AV14" s="7">
        <v>24</v>
      </c>
      <c r="AW14" s="7">
        <v>33</v>
      </c>
      <c r="AX14" s="7">
        <v>14.6</v>
      </c>
      <c r="AY14" s="7">
        <v>35.200000000000003</v>
      </c>
      <c r="AZ14" s="7">
        <v>185.5</v>
      </c>
      <c r="BA14" s="7">
        <v>10.199999999999999</v>
      </c>
      <c r="BB14" s="7">
        <v>2</v>
      </c>
      <c r="BC14" s="7" t="s">
        <v>72</v>
      </c>
      <c r="BD14" s="7">
        <v>0.65</v>
      </c>
      <c r="BE14" s="7">
        <v>17.5</v>
      </c>
      <c r="BF14" s="7">
        <v>34.1</v>
      </c>
      <c r="BG14" s="7">
        <v>3.82</v>
      </c>
      <c r="BH14" s="7">
        <v>14.2</v>
      </c>
      <c r="BI14" s="7">
        <v>2.4300000000000002</v>
      </c>
      <c r="BJ14" s="7">
        <v>0.7</v>
      </c>
      <c r="BK14" s="7">
        <v>2.08</v>
      </c>
      <c r="BL14" s="7">
        <v>0.32</v>
      </c>
      <c r="BM14" s="7">
        <v>1.6</v>
      </c>
      <c r="BN14" s="7">
        <v>0.35</v>
      </c>
      <c r="BO14" s="7">
        <v>1.01</v>
      </c>
      <c r="BP14" s="7">
        <v>0.14000000000000001</v>
      </c>
      <c r="BQ14" s="7">
        <v>0.98</v>
      </c>
      <c r="BR14" s="7">
        <v>0.15</v>
      </c>
      <c r="BS14" s="7">
        <v>8</v>
      </c>
      <c r="BT14" s="7">
        <v>2.75</v>
      </c>
      <c r="BU14" s="7">
        <v>0.72</v>
      </c>
      <c r="BV14" s="7">
        <v>6</v>
      </c>
      <c r="BW14" s="7">
        <v>0.6</v>
      </c>
      <c r="BX14" s="7">
        <v>143</v>
      </c>
      <c r="BY14" s="7">
        <v>3.6</v>
      </c>
      <c r="BZ14" s="7" t="s">
        <v>73</v>
      </c>
      <c r="CA14" s="7">
        <v>1</v>
      </c>
      <c r="CB14" s="7">
        <v>2</v>
      </c>
      <c r="CC14" s="7" t="s">
        <v>72</v>
      </c>
      <c r="CD14" s="7">
        <v>12.1</v>
      </c>
      <c r="CE14" s="7">
        <v>0.02</v>
      </c>
      <c r="CF14" s="7">
        <v>0.01</v>
      </c>
      <c r="CG14" s="7">
        <v>8.9999999999999993E-3</v>
      </c>
      <c r="CH14" s="7" t="s">
        <v>75</v>
      </c>
      <c r="CI14" s="7">
        <v>0.11</v>
      </c>
      <c r="CJ14" s="7" t="s">
        <v>77</v>
      </c>
      <c r="CK14" s="7" t="s">
        <v>71</v>
      </c>
      <c r="CL14" s="7">
        <v>0.08</v>
      </c>
      <c r="CM14" s="12" t="s">
        <v>78</v>
      </c>
      <c r="CN14" s="7">
        <v>270</v>
      </c>
      <c r="CO14" s="7">
        <v>2.82</v>
      </c>
      <c r="CP14" s="15">
        <f t="shared" si="1"/>
        <v>12.130801687763714</v>
      </c>
      <c r="CQ14" s="15">
        <f t="shared" si="2"/>
        <v>17.857142857142858</v>
      </c>
      <c r="CR14" s="17">
        <f t="shared" si="3"/>
        <v>1.6326530612244898</v>
      </c>
      <c r="CS14" s="19">
        <f t="shared" si="4"/>
        <v>0.94910057560348549</v>
      </c>
      <c r="CT14" s="15">
        <f>AR14/AQ14</f>
        <v>10.6</v>
      </c>
      <c r="CU14" s="27">
        <f t="shared" si="5"/>
        <v>878.39337097565556</v>
      </c>
    </row>
    <row r="15" spans="1:99" ht="14" customHeight="1" x14ac:dyDescent="0.15">
      <c r="A15" s="11" t="s">
        <v>98</v>
      </c>
      <c r="B15" s="11" t="s">
        <v>70</v>
      </c>
      <c r="C15" s="18">
        <v>2698</v>
      </c>
      <c r="D15" s="15">
        <v>1</v>
      </c>
      <c r="E15" s="6">
        <v>78</v>
      </c>
      <c r="F15" s="7">
        <v>0.18</v>
      </c>
      <c r="G15" s="7">
        <v>12.7</v>
      </c>
      <c r="H15" s="7">
        <v>1.28</v>
      </c>
      <c r="I15" s="7">
        <v>0.04</v>
      </c>
      <c r="J15" s="7">
        <v>0.2</v>
      </c>
      <c r="K15" s="7">
        <v>0.76</v>
      </c>
      <c r="L15" s="7">
        <v>5.17</v>
      </c>
      <c r="M15" s="7">
        <v>2.33</v>
      </c>
      <c r="N15" s="7">
        <v>0.03</v>
      </c>
      <c r="O15" s="7">
        <v>0.06</v>
      </c>
      <c r="P15" s="7">
        <v>4.0000000000000001E-3</v>
      </c>
      <c r="Q15" s="7">
        <v>0.01</v>
      </c>
      <c r="R15" s="7"/>
      <c r="S15" s="6">
        <f t="shared" si="19"/>
        <v>77.411671298134181</v>
      </c>
      <c r="T15" s="7">
        <f t="shared" si="20"/>
        <v>0.17864231838030967</v>
      </c>
      <c r="U15" s="6">
        <f t="shared" si="21"/>
        <v>12.604208019055182</v>
      </c>
      <c r="V15" s="7">
        <f t="shared" si="22"/>
        <v>1.2703453751488687</v>
      </c>
      <c r="W15" s="7">
        <f t="shared" si="23"/>
        <v>3.9698292973402147E-2</v>
      </c>
      <c r="X15" s="7">
        <f t="shared" si="24"/>
        <v>0.19849146486701075</v>
      </c>
      <c r="Y15" s="7">
        <f t="shared" si="25"/>
        <v>0.75426756649464077</v>
      </c>
      <c r="Z15" s="7">
        <f t="shared" si="26"/>
        <v>5.1310043668122276</v>
      </c>
      <c r="AA15" s="7">
        <f t="shared" si="27"/>
        <v>2.3124255657006749</v>
      </c>
      <c r="AB15" s="7">
        <f t="shared" si="28"/>
        <v>2.977371973005161E-2</v>
      </c>
      <c r="AC15" s="7">
        <f t="shared" si="29"/>
        <v>5.954743946010322E-2</v>
      </c>
      <c r="AD15" s="7">
        <f t="shared" si="30"/>
        <v>3.9698292973402152E-3</v>
      </c>
      <c r="AE15" s="7">
        <f t="shared" si="31"/>
        <v>9.9245732433505367E-3</v>
      </c>
      <c r="AF15" s="7"/>
      <c r="AG15" s="7">
        <v>0.14000000000000001</v>
      </c>
      <c r="AH15" s="17" t="s">
        <v>71</v>
      </c>
      <c r="AI15" s="7">
        <v>0.9</v>
      </c>
      <c r="AJ15" s="6">
        <v>101.66</v>
      </c>
      <c r="AK15" s="7">
        <v>0.36</v>
      </c>
      <c r="AL15" s="7">
        <v>19342.462845010617</v>
      </c>
      <c r="AM15" s="7">
        <v>1078.8010066735949</v>
      </c>
      <c r="AN15" s="7">
        <v>130.91447090319852</v>
      </c>
      <c r="AO15" s="7">
        <v>513</v>
      </c>
      <c r="AP15" s="7" t="s">
        <v>87</v>
      </c>
      <c r="AQ15" s="7">
        <v>2</v>
      </c>
      <c r="AR15" s="7">
        <v>7</v>
      </c>
      <c r="AS15" s="7">
        <v>30</v>
      </c>
      <c r="AT15" s="7">
        <v>1</v>
      </c>
      <c r="AU15" s="7">
        <v>2</v>
      </c>
      <c r="AV15" s="7">
        <v>6</v>
      </c>
      <c r="AW15" s="7">
        <v>17</v>
      </c>
      <c r="AX15" s="7">
        <v>9.3000000000000007</v>
      </c>
      <c r="AY15" s="7">
        <v>49.4</v>
      </c>
      <c r="AZ15" s="7">
        <v>106.5</v>
      </c>
      <c r="BA15" s="7">
        <v>13.2</v>
      </c>
      <c r="BB15" s="7">
        <v>2</v>
      </c>
      <c r="BC15" s="7" t="s">
        <v>72</v>
      </c>
      <c r="BD15" s="7">
        <v>1.05</v>
      </c>
      <c r="BE15" s="7">
        <v>36.700000000000003</v>
      </c>
      <c r="BF15" s="7">
        <v>64.900000000000006</v>
      </c>
      <c r="BG15" s="7">
        <v>7.11</v>
      </c>
      <c r="BH15" s="7">
        <v>22.3</v>
      </c>
      <c r="BI15" s="7">
        <v>3.42</v>
      </c>
      <c r="BJ15" s="7">
        <v>0.66</v>
      </c>
      <c r="BK15" s="7">
        <v>2.13</v>
      </c>
      <c r="BL15" s="7">
        <v>0.37</v>
      </c>
      <c r="BM15" s="7">
        <v>2.17</v>
      </c>
      <c r="BN15" s="7">
        <v>0.48</v>
      </c>
      <c r="BO15" s="7">
        <v>1.23</v>
      </c>
      <c r="BP15" s="7">
        <v>0.22</v>
      </c>
      <c r="BQ15" s="7">
        <v>1.43</v>
      </c>
      <c r="BR15" s="7">
        <v>0.23</v>
      </c>
      <c r="BS15" s="7">
        <v>5</v>
      </c>
      <c r="BT15" s="7">
        <v>11.95</v>
      </c>
      <c r="BU15" s="7">
        <v>2.21</v>
      </c>
      <c r="BV15" s="7">
        <v>10.9</v>
      </c>
      <c r="BW15" s="7">
        <v>0.9</v>
      </c>
      <c r="BX15" s="7">
        <v>126</v>
      </c>
      <c r="BY15" s="7">
        <v>3.2</v>
      </c>
      <c r="BZ15" s="7" t="s">
        <v>73</v>
      </c>
      <c r="CA15" s="7">
        <v>1</v>
      </c>
      <c r="CB15" s="7">
        <v>1</v>
      </c>
      <c r="CC15" s="7" t="s">
        <v>72</v>
      </c>
      <c r="CD15" s="7">
        <v>0.5</v>
      </c>
      <c r="CE15" s="7">
        <v>0.06</v>
      </c>
      <c r="CF15" s="7" t="s">
        <v>74</v>
      </c>
      <c r="CG15" s="7" t="s">
        <v>74</v>
      </c>
      <c r="CH15" s="7" t="s">
        <v>75</v>
      </c>
      <c r="CI15" s="7">
        <v>0.19</v>
      </c>
      <c r="CJ15" s="7" t="s">
        <v>77</v>
      </c>
      <c r="CK15" s="7" t="s">
        <v>71</v>
      </c>
      <c r="CL15" s="7">
        <v>0.04</v>
      </c>
      <c r="CM15" s="12">
        <v>150</v>
      </c>
      <c r="CN15" s="7">
        <v>210</v>
      </c>
      <c r="CO15" s="7">
        <v>2.88</v>
      </c>
      <c r="CP15" s="15">
        <f t="shared" si="1"/>
        <v>17.434422117966424</v>
      </c>
      <c r="CQ15" s="15">
        <f t="shared" si="2"/>
        <v>25.664335664335667</v>
      </c>
      <c r="CR15" s="17">
        <f t="shared" si="3"/>
        <v>1.5174825174825175</v>
      </c>
      <c r="CS15" s="19">
        <f t="shared" si="4"/>
        <v>0.74540119016327666</v>
      </c>
      <c r="CT15" s="15">
        <f>AR15/AQ15</f>
        <v>3.5</v>
      </c>
      <c r="CU15" s="27">
        <f t="shared" si="5"/>
        <v>864.19994390809654</v>
      </c>
    </row>
    <row r="16" spans="1:99" ht="14" customHeight="1" x14ac:dyDescent="0.15">
      <c r="A16" s="11" t="s">
        <v>94</v>
      </c>
      <c r="B16" s="11" t="s">
        <v>70</v>
      </c>
      <c r="C16" s="18">
        <v>2696</v>
      </c>
      <c r="D16" s="15">
        <v>1.1000000000000001</v>
      </c>
      <c r="E16" s="6">
        <v>78.2</v>
      </c>
      <c r="F16" s="7">
        <v>0.11</v>
      </c>
      <c r="G16" s="7">
        <v>11.25</v>
      </c>
      <c r="H16" s="7">
        <v>2.97</v>
      </c>
      <c r="I16" s="7">
        <v>0.04</v>
      </c>
      <c r="J16" s="7">
        <v>0.54</v>
      </c>
      <c r="K16" s="7">
        <v>1.0900000000000001</v>
      </c>
      <c r="L16" s="7">
        <v>2.4500000000000002</v>
      </c>
      <c r="M16" s="7">
        <v>1.98</v>
      </c>
      <c r="N16" s="7">
        <v>0.02</v>
      </c>
      <c r="O16" s="7">
        <v>0.03</v>
      </c>
      <c r="P16" s="7">
        <v>3.0000000000000001E-3</v>
      </c>
      <c r="Q16" s="7"/>
      <c r="R16" s="7"/>
      <c r="S16" s="6">
        <f>100*E16/(AJ16-AI16)</f>
        <v>79.246047831374128</v>
      </c>
      <c r="T16" s="7">
        <f>100*F16/(AJ16-AI16)</f>
        <v>0.11147142278070531</v>
      </c>
      <c r="U16" s="6">
        <f>100*G16/(AJ16-AI16)</f>
        <v>11.400486420753952</v>
      </c>
      <c r="V16" s="7">
        <f>100*H16/(AJ16-AI16)</f>
        <v>3.0097284150790431</v>
      </c>
      <c r="W16" s="7">
        <f>100*I16/(AJ16-AI16)</f>
        <v>4.0535062829347386E-2</v>
      </c>
      <c r="X16" s="7">
        <f>100*J16/(AJ16-AI16)</f>
        <v>0.54722334819618967</v>
      </c>
      <c r="Y16" s="7">
        <f>100*K16/(AJ16-AI16)</f>
        <v>1.1045804620997164</v>
      </c>
      <c r="Z16" s="7">
        <f>100*L16/(AJ16-AI16)</f>
        <v>2.4827725982975273</v>
      </c>
      <c r="AA16" s="7">
        <f>100*M16/(AJ16-AI16)</f>
        <v>2.0064856100526955</v>
      </c>
      <c r="AB16" s="7">
        <f>100*N16/(AJ16-AI16)</f>
        <v>2.0267531414673693E-2</v>
      </c>
      <c r="AC16" s="7">
        <f>O16*100/(AJ16-AI16)</f>
        <v>3.0401297122010538E-2</v>
      </c>
      <c r="AD16" s="7">
        <f>P16*100/(AJ16-AI16)</f>
        <v>3.0401297122010537E-3</v>
      </c>
      <c r="AE16" s="7">
        <f>Q16*100/(AJ16-AI16)</f>
        <v>0</v>
      </c>
      <c r="AF16" s="7"/>
      <c r="AG16" s="7">
        <v>0.09</v>
      </c>
      <c r="AH16" s="17" t="s">
        <v>71</v>
      </c>
      <c r="AI16" s="7">
        <v>1.35</v>
      </c>
      <c r="AJ16" s="6">
        <v>100.03</v>
      </c>
      <c r="AK16" s="7">
        <v>1.02</v>
      </c>
      <c r="AL16" s="7">
        <v>16436.942675159236</v>
      </c>
      <c r="AM16" s="7">
        <v>659.26728185608579</v>
      </c>
      <c r="AN16" s="7">
        <v>87.27631393546568</v>
      </c>
      <c r="AO16" s="7">
        <v>310</v>
      </c>
      <c r="AP16" s="7">
        <v>10</v>
      </c>
      <c r="AQ16" s="7">
        <v>9</v>
      </c>
      <c r="AR16" s="7" t="s">
        <v>73</v>
      </c>
      <c r="AS16" s="7">
        <v>20</v>
      </c>
      <c r="AT16" s="7">
        <v>2</v>
      </c>
      <c r="AU16" s="7">
        <v>2</v>
      </c>
      <c r="AV16" s="7">
        <v>1</v>
      </c>
      <c r="AW16" s="7">
        <v>52</v>
      </c>
      <c r="AX16" s="7">
        <v>15.4</v>
      </c>
      <c r="AY16" s="7">
        <v>54.2</v>
      </c>
      <c r="AZ16" s="7">
        <v>79.900000000000006</v>
      </c>
      <c r="BA16" s="7">
        <v>19.600000000000001</v>
      </c>
      <c r="BB16" s="7">
        <v>3</v>
      </c>
      <c r="BC16" s="7" t="s">
        <v>72</v>
      </c>
      <c r="BD16" s="7">
        <v>1.9</v>
      </c>
      <c r="BE16" s="7">
        <v>25.5</v>
      </c>
      <c r="BF16" s="7">
        <v>42</v>
      </c>
      <c r="BG16" s="7">
        <v>4.9400000000000004</v>
      </c>
      <c r="BH16" s="7">
        <v>18.399999999999999</v>
      </c>
      <c r="BI16" s="7">
        <v>3.48</v>
      </c>
      <c r="BJ16" s="7">
        <v>0.57999999999999996</v>
      </c>
      <c r="BK16" s="7">
        <v>3.24</v>
      </c>
      <c r="BL16" s="7">
        <v>0.53</v>
      </c>
      <c r="BM16" s="7">
        <v>3.15</v>
      </c>
      <c r="BN16" s="7">
        <v>0.72</v>
      </c>
      <c r="BO16" s="7">
        <v>2.35</v>
      </c>
      <c r="BP16" s="7">
        <v>0.36</v>
      </c>
      <c r="BQ16" s="7">
        <v>2.54</v>
      </c>
      <c r="BR16" s="7">
        <v>0.4</v>
      </c>
      <c r="BS16" s="7">
        <v>6</v>
      </c>
      <c r="BT16" s="7">
        <v>6.1</v>
      </c>
      <c r="BU16" s="7">
        <v>1.55</v>
      </c>
      <c r="BV16" s="7">
        <v>6.3</v>
      </c>
      <c r="BW16" s="7">
        <v>0.7</v>
      </c>
      <c r="BX16" s="7">
        <v>188</v>
      </c>
      <c r="BY16" s="7">
        <v>4.9000000000000004</v>
      </c>
      <c r="BZ16" s="7" t="s">
        <v>73</v>
      </c>
      <c r="CA16" s="7">
        <v>3</v>
      </c>
      <c r="CB16" s="7">
        <v>1</v>
      </c>
      <c r="CC16" s="7" t="s">
        <v>72</v>
      </c>
      <c r="CD16" s="7">
        <v>0.3</v>
      </c>
      <c r="CE16" s="7">
        <v>0.06</v>
      </c>
      <c r="CF16" s="7" t="s">
        <v>74</v>
      </c>
      <c r="CG16" s="7">
        <v>2.1000000000000001E-2</v>
      </c>
      <c r="CH16" s="7" t="s">
        <v>75</v>
      </c>
      <c r="CI16" s="7">
        <v>0.06</v>
      </c>
      <c r="CJ16" s="7" t="s">
        <v>77</v>
      </c>
      <c r="CK16" s="7" t="s">
        <v>71</v>
      </c>
      <c r="CL16" s="7">
        <v>0.22</v>
      </c>
      <c r="CM16" s="12">
        <v>220</v>
      </c>
      <c r="CN16" s="7">
        <v>290</v>
      </c>
      <c r="CO16" s="7">
        <v>2.81</v>
      </c>
      <c r="CP16" s="15">
        <f t="shared" si="1"/>
        <v>6.8199940197348754</v>
      </c>
      <c r="CQ16" s="15">
        <f t="shared" si="2"/>
        <v>10.039370078740157</v>
      </c>
      <c r="CR16" s="17">
        <f t="shared" si="3"/>
        <v>1.2401574803149606</v>
      </c>
      <c r="CS16" s="19">
        <f t="shared" si="4"/>
        <v>0.52651999383266401</v>
      </c>
      <c r="CT16" s="15"/>
      <c r="CU16" s="27">
        <f t="shared" si="5"/>
        <v>849.44683103371096</v>
      </c>
    </row>
    <row r="17" spans="1:102" ht="14" customHeight="1" x14ac:dyDescent="0.15">
      <c r="A17" s="8" t="s">
        <v>129</v>
      </c>
      <c r="B17" s="11"/>
      <c r="C17" s="18"/>
      <c r="D17" s="15"/>
      <c r="E17" s="6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6"/>
      <c r="T17" s="7"/>
      <c r="U17" s="6"/>
      <c r="V17" s="7"/>
      <c r="W17" s="7"/>
      <c r="X17" s="9">
        <f>MIN(X5:X16)</f>
        <v>9.0081072965669098E-2</v>
      </c>
      <c r="Y17" s="7"/>
      <c r="Z17" s="7"/>
      <c r="AA17" s="7"/>
      <c r="AB17" s="7"/>
      <c r="AC17" s="7"/>
      <c r="AD17" s="7"/>
      <c r="AE17" s="7"/>
      <c r="AF17" s="7"/>
      <c r="AG17" s="7"/>
      <c r="AH17" s="17"/>
      <c r="AI17" s="7"/>
      <c r="AJ17" s="6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12"/>
      <c r="CN17" s="7"/>
      <c r="CO17" s="7"/>
      <c r="CP17" s="15"/>
      <c r="CQ17" s="15"/>
      <c r="CR17" s="17"/>
      <c r="CS17" s="19"/>
      <c r="CT17" s="15"/>
      <c r="CU17" s="27"/>
    </row>
    <row r="18" spans="1:102" ht="14" customHeight="1" x14ac:dyDescent="0.15">
      <c r="A18" s="8" t="s">
        <v>130</v>
      </c>
      <c r="B18" s="11"/>
      <c r="C18" s="18"/>
      <c r="D18" s="15"/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6"/>
      <c r="T18" s="7"/>
      <c r="U18" s="6"/>
      <c r="V18" s="7"/>
      <c r="W18" s="7"/>
      <c r="X18" s="9">
        <f>MAX(X5:X16)</f>
        <v>2.582038884888386</v>
      </c>
      <c r="Y18" s="7"/>
      <c r="Z18" s="7"/>
      <c r="AA18" s="7"/>
      <c r="AB18" s="7"/>
      <c r="AC18" s="7"/>
      <c r="AD18" s="7"/>
      <c r="AE18" s="7"/>
      <c r="AF18" s="7"/>
      <c r="AG18" s="7"/>
      <c r="AH18" s="17"/>
      <c r="AI18" s="7"/>
      <c r="AJ18" s="6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12"/>
      <c r="CN18" s="7"/>
      <c r="CO18" s="7"/>
      <c r="CP18" s="15"/>
      <c r="CQ18" s="15"/>
      <c r="CR18" s="17"/>
      <c r="CS18" s="19"/>
      <c r="CT18" s="15"/>
      <c r="CU18" s="27"/>
    </row>
    <row r="19" spans="1:102" s="2" customFormat="1" ht="14" customHeight="1" x14ac:dyDescent="0.15">
      <c r="A19" s="8" t="s">
        <v>126</v>
      </c>
      <c r="B19" s="8"/>
      <c r="C19" s="28"/>
      <c r="D19" s="29"/>
      <c r="E19" s="22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22"/>
      <c r="T19" s="9"/>
      <c r="U19" s="22"/>
      <c r="V19" s="9"/>
      <c r="W19" s="9"/>
      <c r="X19" s="9">
        <f>AVERAGE(X5:X16)</f>
        <v>0.99799301977526567</v>
      </c>
      <c r="Y19" s="9"/>
      <c r="Z19" s="9"/>
      <c r="AA19" s="9"/>
      <c r="AB19" s="9"/>
      <c r="AC19" s="9"/>
      <c r="AD19" s="9"/>
      <c r="AE19" s="9"/>
      <c r="AF19" s="9"/>
      <c r="AG19" s="9"/>
      <c r="AH19" s="30"/>
      <c r="AI19" s="9"/>
      <c r="AJ19" s="22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10"/>
      <c r="CN19" s="9"/>
      <c r="CO19" s="9"/>
      <c r="CP19" s="29"/>
      <c r="CQ19" s="29"/>
      <c r="CR19" s="30"/>
      <c r="CS19" s="31"/>
      <c r="CT19" s="29"/>
      <c r="CU19" s="32"/>
    </row>
    <row r="20" spans="1:102" s="2" customFormat="1" ht="14" customHeight="1" x14ac:dyDescent="0.15">
      <c r="A20" s="8" t="s">
        <v>127</v>
      </c>
      <c r="B20" s="8"/>
      <c r="C20" s="28"/>
      <c r="D20" s="29"/>
      <c r="E20" s="22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22"/>
      <c r="T20" s="9"/>
      <c r="U20" s="22"/>
      <c r="V20" s="9"/>
      <c r="W20" s="9"/>
      <c r="X20" s="9">
        <f>_xlfn.STDEV.S(X5:X16)</f>
        <v>0.7974020843131121</v>
      </c>
      <c r="Y20" s="9"/>
      <c r="Z20" s="9"/>
      <c r="AA20" s="9"/>
      <c r="AB20" s="9"/>
      <c r="AC20" s="9"/>
      <c r="AD20" s="9"/>
      <c r="AE20" s="9"/>
      <c r="AF20" s="9"/>
      <c r="AG20" s="9"/>
      <c r="AH20" s="30"/>
      <c r="AI20" s="9"/>
      <c r="AJ20" s="22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10"/>
      <c r="CN20" s="9"/>
      <c r="CO20" s="9"/>
      <c r="CP20" s="29"/>
      <c r="CQ20" s="29"/>
      <c r="CR20" s="30"/>
      <c r="CS20" s="31"/>
      <c r="CT20" s="29"/>
      <c r="CU20" s="32"/>
    </row>
    <row r="21" spans="1:102" s="2" customFormat="1" ht="14" customHeight="1" x14ac:dyDescent="0.15">
      <c r="A21" s="2" t="s">
        <v>128</v>
      </c>
      <c r="D21" s="22"/>
      <c r="E21" s="22"/>
      <c r="F21" s="9"/>
      <c r="G21" s="9"/>
      <c r="H21" s="9"/>
      <c r="S21" s="22"/>
      <c r="T21" s="9"/>
      <c r="U21" s="22"/>
      <c r="V21" s="9"/>
      <c r="W21" s="9"/>
      <c r="X21" s="21">
        <f>COUNT(X5:X16)</f>
        <v>12</v>
      </c>
      <c r="Y21" s="9"/>
      <c r="Z21" s="9"/>
      <c r="AA21" s="9"/>
      <c r="AB21" s="9"/>
      <c r="AC21" s="9"/>
      <c r="AD21" s="9"/>
      <c r="AE21" s="9"/>
      <c r="AH21" s="23"/>
      <c r="AJ21" s="22"/>
      <c r="CP21" s="29"/>
      <c r="CQ21" s="29"/>
      <c r="CR21" s="30"/>
      <c r="CS21" s="31"/>
      <c r="CT21" s="29"/>
      <c r="CU21" s="32"/>
    </row>
    <row r="22" spans="1:102" ht="14" customHeight="1" x14ac:dyDescent="0.15">
      <c r="A22" s="1" t="s">
        <v>111</v>
      </c>
      <c r="B22" s="3"/>
      <c r="C22" s="16"/>
      <c r="D22" s="15"/>
      <c r="E22" s="15"/>
      <c r="F22" s="17"/>
      <c r="G22" s="17"/>
      <c r="H22" s="17"/>
      <c r="I22" s="17"/>
      <c r="J22" s="17"/>
      <c r="K22" s="16"/>
      <c r="N22" s="17"/>
      <c r="O22" s="17"/>
      <c r="P22" s="15"/>
      <c r="Q22" s="17"/>
      <c r="R22" s="15"/>
      <c r="S22" s="6"/>
      <c r="T22" s="7"/>
      <c r="U22" s="6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17"/>
      <c r="AG22" s="15"/>
      <c r="AH22" s="18"/>
      <c r="AI22" s="18"/>
      <c r="AJ22" s="15"/>
      <c r="AK22" s="18"/>
      <c r="AL22" s="16"/>
      <c r="AM22" s="16"/>
      <c r="AN22" s="16"/>
      <c r="AO22" s="16"/>
      <c r="AP22" s="16"/>
      <c r="AQ22" s="18"/>
      <c r="AR22" s="16"/>
      <c r="AS22" s="16"/>
      <c r="AT22" s="15"/>
      <c r="AU22" s="15"/>
      <c r="AV22" s="18"/>
      <c r="AW22" s="16"/>
      <c r="AX22" s="16"/>
      <c r="AY22" s="15"/>
      <c r="AZ22" s="15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6"/>
      <c r="BN22" s="17"/>
      <c r="BO22" s="17"/>
      <c r="BP22" s="15"/>
      <c r="BQ22" s="17"/>
      <c r="BR22" s="18"/>
      <c r="BS22" s="15"/>
      <c r="BT22" s="16"/>
      <c r="BU22" s="16"/>
      <c r="BV22" s="16"/>
      <c r="BW22" s="16"/>
      <c r="BX22" s="16"/>
      <c r="BY22" s="16"/>
      <c r="BZ22" s="16"/>
      <c r="CA22" s="19"/>
      <c r="CB22" s="16"/>
      <c r="CC22" s="16"/>
      <c r="CD22" s="16"/>
      <c r="CE22" s="16"/>
      <c r="CF22" s="16"/>
      <c r="CP22" s="15"/>
      <c r="CQ22" s="15"/>
      <c r="CR22" s="17"/>
      <c r="CS22" s="19"/>
      <c r="CT22" s="15"/>
      <c r="CU22" s="27"/>
    </row>
    <row r="23" spans="1:102" ht="14" customHeight="1" x14ac:dyDescent="0.15">
      <c r="A23" s="3" t="s">
        <v>113</v>
      </c>
      <c r="B23" s="3" t="s">
        <v>119</v>
      </c>
      <c r="C23" s="3"/>
      <c r="D23" s="3"/>
      <c r="E23" s="6">
        <v>75</v>
      </c>
      <c r="F23" s="7">
        <v>0.28999999999999998</v>
      </c>
      <c r="G23" s="7">
        <v>12.6</v>
      </c>
      <c r="H23" s="7">
        <v>2.83</v>
      </c>
      <c r="I23" s="4">
        <v>0.05</v>
      </c>
      <c r="J23" s="4">
        <v>0.46</v>
      </c>
      <c r="K23" s="4">
        <v>1.1299999999999999</v>
      </c>
      <c r="L23" s="4">
        <v>4.6100000000000003</v>
      </c>
      <c r="M23" s="4">
        <v>2.17</v>
      </c>
      <c r="N23" s="4">
        <v>0.06</v>
      </c>
      <c r="O23" s="4">
        <v>0.04</v>
      </c>
      <c r="P23" s="7">
        <v>1.0999999999999999E-2</v>
      </c>
      <c r="S23" s="6">
        <f t="shared" si="19"/>
        <v>75.566750629722918</v>
      </c>
      <c r="T23" s="7">
        <f t="shared" si="20"/>
        <v>0.29219143576826195</v>
      </c>
      <c r="U23" s="6">
        <f t="shared" si="21"/>
        <v>12.69521410579345</v>
      </c>
      <c r="V23" s="7">
        <f t="shared" si="22"/>
        <v>2.8513853904282116</v>
      </c>
      <c r="W23" s="7">
        <f t="shared" si="23"/>
        <v>5.0377833753148617E-2</v>
      </c>
      <c r="X23" s="7">
        <f t="shared" si="24"/>
        <v>0.46347607052896728</v>
      </c>
      <c r="Y23" s="7">
        <f t="shared" si="25"/>
        <v>1.1385390428211586</v>
      </c>
      <c r="Z23" s="7">
        <f t="shared" si="26"/>
        <v>4.6448362720403029</v>
      </c>
      <c r="AA23" s="7">
        <f t="shared" si="27"/>
        <v>2.1863979848866499</v>
      </c>
      <c r="AB23" s="7">
        <f t="shared" si="28"/>
        <v>6.0453400503778336E-2</v>
      </c>
      <c r="AC23" s="7">
        <f t="shared" si="29"/>
        <v>4.0302267002518891E-2</v>
      </c>
      <c r="AD23" s="7">
        <f t="shared" si="30"/>
        <v>1.1083123425692693E-2</v>
      </c>
      <c r="AE23" s="7">
        <f t="shared" si="31"/>
        <v>0</v>
      </c>
      <c r="AG23" s="4">
        <v>0.02</v>
      </c>
      <c r="AH23" s="16">
        <v>0.01</v>
      </c>
      <c r="AI23" s="4">
        <v>0.86</v>
      </c>
      <c r="AJ23" s="6">
        <v>100.11</v>
      </c>
      <c r="AK23" s="4">
        <v>1.02</v>
      </c>
      <c r="AL23" s="5">
        <f>M23*39.1*2/(39.1*2+16)*10000</f>
        <v>18014.225053078553</v>
      </c>
      <c r="AM23" s="5">
        <f>F23*47.867/(47.867+32)*10000</f>
        <v>1738.0682885296806</v>
      </c>
      <c r="AN23" s="5">
        <f>N23*2*30.97/(2*30.97+16*5)*10000</f>
        <v>261.82894180639704</v>
      </c>
      <c r="AO23" s="4">
        <v>391</v>
      </c>
      <c r="AP23" s="4">
        <v>10</v>
      </c>
      <c r="AQ23" s="4">
        <v>7</v>
      </c>
      <c r="AR23" s="4">
        <v>12</v>
      </c>
      <c r="AS23" s="4">
        <v>80</v>
      </c>
      <c r="AT23" s="4">
        <v>3</v>
      </c>
      <c r="AU23" s="4">
        <v>6</v>
      </c>
      <c r="AV23" s="4">
        <v>11</v>
      </c>
      <c r="AW23" s="4">
        <v>54</v>
      </c>
      <c r="AX23" s="4">
        <v>16.5</v>
      </c>
      <c r="AY23" s="4">
        <v>53.4</v>
      </c>
      <c r="AZ23" s="4">
        <v>75.5</v>
      </c>
      <c r="BA23" s="4">
        <v>71.400000000000006</v>
      </c>
      <c r="BB23" s="4">
        <v>4</v>
      </c>
      <c r="BC23" s="4" t="s">
        <v>72</v>
      </c>
      <c r="BD23" s="4">
        <v>0.59</v>
      </c>
      <c r="BE23" s="4">
        <v>28.4</v>
      </c>
      <c r="BF23" s="4">
        <v>62.9</v>
      </c>
      <c r="BG23" s="4">
        <v>8.2100000000000009</v>
      </c>
      <c r="BH23" s="4">
        <v>36.5</v>
      </c>
      <c r="BI23" s="4">
        <v>9.4700000000000006</v>
      </c>
      <c r="BJ23" s="4">
        <v>1.33</v>
      </c>
      <c r="BK23" s="4">
        <v>9.99</v>
      </c>
      <c r="BL23" s="4">
        <v>1.87</v>
      </c>
      <c r="BM23" s="4">
        <v>11.15</v>
      </c>
      <c r="BN23" s="4">
        <v>2.64</v>
      </c>
      <c r="BO23" s="4">
        <v>8.1300000000000008</v>
      </c>
      <c r="BP23" s="4">
        <v>1.2</v>
      </c>
      <c r="BQ23" s="4">
        <v>8.17</v>
      </c>
      <c r="BR23" s="4">
        <v>1.25</v>
      </c>
      <c r="BS23" s="4">
        <v>6</v>
      </c>
      <c r="BT23" s="4">
        <v>5.14</v>
      </c>
      <c r="BU23" s="4">
        <v>1.31</v>
      </c>
      <c r="BV23" s="4">
        <v>11.2</v>
      </c>
      <c r="BW23" s="4">
        <v>1</v>
      </c>
      <c r="BX23" s="4">
        <v>287</v>
      </c>
      <c r="BY23" s="4">
        <v>7.8</v>
      </c>
      <c r="BZ23" s="4" t="s">
        <v>73</v>
      </c>
      <c r="CA23" s="4">
        <v>4</v>
      </c>
      <c r="CB23" s="4">
        <v>2</v>
      </c>
      <c r="CC23" s="4" t="s">
        <v>72</v>
      </c>
      <c r="CD23" s="4">
        <v>0.6</v>
      </c>
      <c r="CE23" s="4">
        <v>0.05</v>
      </c>
      <c r="CF23" s="4">
        <v>6.0000000000000001E-3</v>
      </c>
      <c r="CG23" s="4">
        <v>2.4E-2</v>
      </c>
      <c r="CH23" s="4">
        <v>1E-3</v>
      </c>
      <c r="CI23" s="4">
        <v>0.22</v>
      </c>
      <c r="CJ23" s="4">
        <v>0.2</v>
      </c>
      <c r="CK23" s="4" t="s">
        <v>71</v>
      </c>
      <c r="CL23" s="4">
        <v>0.02</v>
      </c>
      <c r="CM23" s="4" t="s">
        <v>78</v>
      </c>
      <c r="CN23" s="4">
        <v>340</v>
      </c>
      <c r="CO23" s="4">
        <v>2.75</v>
      </c>
      <c r="CP23" s="15">
        <f t="shared" ref="CP23:CP30" si="32">(BE23/0.237)/(BQ23/0.161)</f>
        <v>2.3614231339313845</v>
      </c>
      <c r="CQ23" s="15">
        <f t="shared" ref="CQ23:CQ30" si="33">BE23/BQ23</f>
        <v>3.4761321909424723</v>
      </c>
      <c r="CR23" s="17">
        <f t="shared" ref="CR23:CR30" si="34">BM23/BQ23</f>
        <v>1.364749082007344</v>
      </c>
      <c r="CS23" s="19">
        <f t="shared" ref="CS23:CS30" si="35">(BJ23/0.0563)/(((BI23/0.148)*(BK23/0.199))^(1/2))</f>
        <v>0.416814586148744</v>
      </c>
      <c r="CT23" s="15">
        <f t="shared" ref="CT23" si="36">AR23/AQ23</f>
        <v>1.7142857142857142</v>
      </c>
      <c r="CU23" s="27">
        <f t="shared" ref="CU23:CU30" si="37">(26400*S23/100-4800)/(12.4*S23/100-LN(AB23/100)-3.97)-273.15</f>
        <v>909.36754532577936</v>
      </c>
      <c r="CV23" s="6"/>
      <c r="CW23" s="6"/>
      <c r="CX23" s="6"/>
    </row>
    <row r="24" spans="1:102" ht="14" customHeight="1" x14ac:dyDescent="0.15">
      <c r="A24" s="3" t="s">
        <v>115</v>
      </c>
      <c r="B24" s="3" t="s">
        <v>119</v>
      </c>
      <c r="C24" s="3"/>
      <c r="D24" s="3"/>
      <c r="E24" s="6">
        <v>75.400000000000006</v>
      </c>
      <c r="F24" s="7">
        <v>0.3</v>
      </c>
      <c r="G24" s="7">
        <v>12.75</v>
      </c>
      <c r="H24" s="7">
        <v>2.9</v>
      </c>
      <c r="I24" s="4">
        <v>0.05</v>
      </c>
      <c r="J24" s="4">
        <v>0.47</v>
      </c>
      <c r="K24" s="4">
        <v>1.1299999999999999</v>
      </c>
      <c r="L24" s="4">
        <v>4.62</v>
      </c>
      <c r="M24" s="4">
        <v>2.16</v>
      </c>
      <c r="N24" s="4">
        <v>0.06</v>
      </c>
      <c r="O24" s="4">
        <v>0.04</v>
      </c>
      <c r="P24" s="7">
        <v>0.01</v>
      </c>
      <c r="Q24" s="4">
        <v>0.01</v>
      </c>
      <c r="S24" s="6">
        <f t="shared" si="19"/>
        <v>75.475475475475477</v>
      </c>
      <c r="T24" s="7">
        <f t="shared" si="20"/>
        <v>0.3003003003003003</v>
      </c>
      <c r="U24" s="6">
        <f t="shared" si="21"/>
        <v>12.762762762762762</v>
      </c>
      <c r="V24" s="7">
        <f t="shared" si="22"/>
        <v>2.9029029029029028</v>
      </c>
      <c r="W24" s="7">
        <f t="shared" si="23"/>
        <v>5.0050050050050046E-2</v>
      </c>
      <c r="X24" s="7">
        <f t="shared" si="24"/>
        <v>0.47047047047047047</v>
      </c>
      <c r="Y24" s="7">
        <f t="shared" si="25"/>
        <v>1.131131131131131</v>
      </c>
      <c r="Z24" s="7">
        <f t="shared" si="26"/>
        <v>4.6246246246246248</v>
      </c>
      <c r="AA24" s="7">
        <f t="shared" si="27"/>
        <v>2.1621621621621618</v>
      </c>
      <c r="AB24" s="7">
        <f t="shared" si="28"/>
        <v>6.006006006006006E-2</v>
      </c>
      <c r="AC24" s="7">
        <f t="shared" si="29"/>
        <v>4.004004004004004E-2</v>
      </c>
      <c r="AD24" s="7">
        <f t="shared" si="30"/>
        <v>1.001001001001001E-2</v>
      </c>
      <c r="AE24" s="7">
        <f t="shared" si="31"/>
        <v>1.001001001001001E-2</v>
      </c>
      <c r="AG24" s="4">
        <v>0.02</v>
      </c>
      <c r="AH24" s="16" t="s">
        <v>71</v>
      </c>
      <c r="AI24" s="4">
        <v>0.96</v>
      </c>
      <c r="AJ24" s="6">
        <v>100.86</v>
      </c>
      <c r="AK24" s="4">
        <v>0.98</v>
      </c>
      <c r="AL24" s="5">
        <f>M24*39.1*2/(39.1*2+16)*10000</f>
        <v>17931.210191082802</v>
      </c>
      <c r="AM24" s="5">
        <f>F24*47.867/(47.867+32)*10000</f>
        <v>1798.001677789325</v>
      </c>
      <c r="AN24" s="5">
        <f>N24*2*30.97/(2*30.97+16*5)*10000</f>
        <v>261.82894180639704</v>
      </c>
      <c r="AO24" s="4">
        <v>387</v>
      </c>
      <c r="AP24" s="4">
        <v>10</v>
      </c>
      <c r="AQ24" s="4">
        <v>7</v>
      </c>
      <c r="AR24" s="4">
        <v>9</v>
      </c>
      <c r="AS24" s="4">
        <v>80</v>
      </c>
      <c r="AT24" s="4">
        <v>2</v>
      </c>
      <c r="AU24" s="4">
        <v>4</v>
      </c>
      <c r="AV24" s="4">
        <v>12</v>
      </c>
      <c r="AW24" s="4">
        <v>53</v>
      </c>
      <c r="AX24" s="4">
        <v>17.399999999999999</v>
      </c>
      <c r="AY24" s="4">
        <v>55</v>
      </c>
      <c r="AZ24" s="4">
        <v>77.099999999999994</v>
      </c>
      <c r="BA24" s="4">
        <v>74.3</v>
      </c>
      <c r="BB24" s="4">
        <v>4</v>
      </c>
      <c r="BC24" s="4" t="s">
        <v>72</v>
      </c>
      <c r="BD24" s="4">
        <v>0.62</v>
      </c>
      <c r="BE24" s="4">
        <v>27.9</v>
      </c>
      <c r="BF24" s="4">
        <v>64.099999999999994</v>
      </c>
      <c r="BG24" s="4">
        <v>8.93</v>
      </c>
      <c r="BH24" s="4">
        <v>35.6</v>
      </c>
      <c r="BI24" s="4">
        <v>9.06</v>
      </c>
      <c r="BJ24" s="4">
        <v>1.33</v>
      </c>
      <c r="BK24" s="4">
        <v>10.8</v>
      </c>
      <c r="BL24" s="4">
        <v>1.77</v>
      </c>
      <c r="BM24" s="4">
        <v>11.95</v>
      </c>
      <c r="BN24" s="4">
        <v>2.5499999999999998</v>
      </c>
      <c r="BO24" s="4">
        <v>8.4499999999999993</v>
      </c>
      <c r="BP24" s="4">
        <v>1.26</v>
      </c>
      <c r="BQ24" s="4">
        <v>8.4</v>
      </c>
      <c r="BR24" s="4">
        <v>1.37</v>
      </c>
      <c r="BS24" s="4">
        <v>5</v>
      </c>
      <c r="BT24" s="4">
        <v>5.3</v>
      </c>
      <c r="BU24" s="4">
        <v>1.45</v>
      </c>
      <c r="BV24" s="4">
        <v>12.3</v>
      </c>
      <c r="BW24" s="4">
        <v>0.9</v>
      </c>
      <c r="BX24" s="4">
        <v>269</v>
      </c>
      <c r="BY24" s="4">
        <v>7.5</v>
      </c>
      <c r="BZ24" s="4" t="s">
        <v>73</v>
      </c>
      <c r="CA24" s="4">
        <v>4</v>
      </c>
      <c r="CB24" s="4">
        <v>1</v>
      </c>
      <c r="CC24" s="4" t="s">
        <v>72</v>
      </c>
      <c r="CD24" s="4">
        <v>0.6</v>
      </c>
      <c r="CE24" s="4">
        <v>0.06</v>
      </c>
      <c r="CF24" s="4" t="s">
        <v>74</v>
      </c>
      <c r="CG24" s="4">
        <v>2.3E-2</v>
      </c>
      <c r="CH24" s="4" t="s">
        <v>75</v>
      </c>
      <c r="CI24" s="4">
        <v>0.11</v>
      </c>
      <c r="CJ24" s="4">
        <v>0.3</v>
      </c>
      <c r="CK24" s="4" t="s">
        <v>71</v>
      </c>
      <c r="CL24" s="4" t="s">
        <v>82</v>
      </c>
      <c r="CM24" s="4">
        <v>180</v>
      </c>
      <c r="CN24" s="4">
        <v>330</v>
      </c>
      <c r="CO24" s="4">
        <v>2.75</v>
      </c>
      <c r="CP24" s="15">
        <f t="shared" si="32"/>
        <v>2.2563291139240502</v>
      </c>
      <c r="CQ24" s="15">
        <f t="shared" si="33"/>
        <v>3.3214285714285712</v>
      </c>
      <c r="CR24" s="17">
        <f t="shared" si="34"/>
        <v>1.4226190476190474</v>
      </c>
      <c r="CS24" s="19">
        <f t="shared" si="35"/>
        <v>0.40984974143509711</v>
      </c>
      <c r="CT24" s="15"/>
      <c r="CU24" s="27">
        <f t="shared" si="37"/>
        <v>907.92828342342352</v>
      </c>
      <c r="CV24" s="6"/>
      <c r="CW24" s="6"/>
      <c r="CX24" s="6"/>
    </row>
    <row r="25" spans="1:102" ht="14" customHeight="1" x14ac:dyDescent="0.15">
      <c r="A25" s="3" t="s">
        <v>116</v>
      </c>
      <c r="B25" s="3" t="s">
        <v>120</v>
      </c>
      <c r="C25" s="3"/>
      <c r="D25" s="3"/>
      <c r="E25" s="6">
        <v>48.2</v>
      </c>
      <c r="F25" s="7">
        <v>1.1399999999999999</v>
      </c>
      <c r="G25" s="7">
        <v>15.4</v>
      </c>
      <c r="H25" s="7">
        <v>13.6</v>
      </c>
      <c r="I25" s="4">
        <v>0.18</v>
      </c>
      <c r="J25" s="4">
        <v>7.29</v>
      </c>
      <c r="K25" s="6">
        <v>10.15</v>
      </c>
      <c r="L25" s="7">
        <v>2.4</v>
      </c>
      <c r="M25" s="4">
        <v>0.45</v>
      </c>
      <c r="N25" s="4">
        <v>0.11</v>
      </c>
      <c r="O25" s="4">
        <v>0.02</v>
      </c>
      <c r="P25" s="7">
        <v>2.1999999999999999E-2</v>
      </c>
      <c r="Q25" s="4">
        <v>0.02</v>
      </c>
      <c r="S25" s="6">
        <f t="shared" si="19"/>
        <v>48.69670640533441</v>
      </c>
      <c r="T25" s="7">
        <f t="shared" si="20"/>
        <v>1.1517478278440088</v>
      </c>
      <c r="U25" s="6">
        <f t="shared" si="21"/>
        <v>15.558698727015559</v>
      </c>
      <c r="V25" s="6">
        <f t="shared" si="22"/>
        <v>13.740149525156596</v>
      </c>
      <c r="W25" s="7">
        <f t="shared" si="23"/>
        <v>0.18185492018589614</v>
      </c>
      <c r="X25" s="7">
        <f t="shared" si="24"/>
        <v>7.3651242675287936</v>
      </c>
      <c r="Y25" s="6">
        <f t="shared" si="25"/>
        <v>10.254596888260254</v>
      </c>
      <c r="Z25" s="7">
        <f t="shared" si="26"/>
        <v>2.4247322691452817</v>
      </c>
      <c r="AA25" s="7">
        <f t="shared" si="27"/>
        <v>0.45463730046474032</v>
      </c>
      <c r="AB25" s="7">
        <f t="shared" si="28"/>
        <v>0.11113356233582541</v>
      </c>
      <c r="AC25" s="7">
        <f t="shared" si="29"/>
        <v>2.0206102242877347E-2</v>
      </c>
      <c r="AD25" s="7">
        <f t="shared" si="30"/>
        <v>2.222671246716508E-2</v>
      </c>
      <c r="AE25" s="7">
        <f t="shared" si="31"/>
        <v>2.0206102242877347E-2</v>
      </c>
      <c r="AG25" s="4">
        <v>0.02</v>
      </c>
      <c r="AH25" s="16">
        <v>0.02</v>
      </c>
      <c r="AI25" s="4">
        <v>0.3</v>
      </c>
      <c r="AJ25" s="6">
        <v>99.28</v>
      </c>
      <c r="AK25" s="4">
        <v>0.84</v>
      </c>
      <c r="AL25" s="5">
        <f>M25*39.1*2/(39.1*2+16)*10000</f>
        <v>3735.6687898089176</v>
      </c>
      <c r="AM25" s="5">
        <f>F25*47.867/(47.867+32)*10000</f>
        <v>6832.4063755994339</v>
      </c>
      <c r="AN25" s="5">
        <f>N25*2*30.97/(2*30.97+16*5)*10000</f>
        <v>480.01972664506127</v>
      </c>
      <c r="AO25" s="4">
        <v>141</v>
      </c>
      <c r="AP25" s="4">
        <v>10</v>
      </c>
      <c r="AQ25" s="4">
        <v>31</v>
      </c>
      <c r="AR25" s="4">
        <v>309</v>
      </c>
      <c r="AS25" s="4">
        <v>160</v>
      </c>
      <c r="AT25" s="4">
        <v>57</v>
      </c>
      <c r="AU25" s="4">
        <v>153</v>
      </c>
      <c r="AV25" s="4">
        <v>167</v>
      </c>
      <c r="AW25" s="4">
        <v>103</v>
      </c>
      <c r="AX25" s="4">
        <v>20.5</v>
      </c>
      <c r="AY25" s="4">
        <v>13.4</v>
      </c>
      <c r="AZ25" s="4">
        <v>175.5</v>
      </c>
      <c r="BA25" s="4">
        <v>22.3</v>
      </c>
      <c r="BB25" s="4">
        <v>2</v>
      </c>
      <c r="BC25" s="4" t="s">
        <v>72</v>
      </c>
      <c r="BD25" s="4">
        <v>0.59</v>
      </c>
      <c r="BE25" s="4">
        <v>8.6999999999999993</v>
      </c>
      <c r="BF25" s="4">
        <v>19.600000000000001</v>
      </c>
      <c r="BG25" s="4">
        <v>2.75</v>
      </c>
      <c r="BH25" s="4">
        <v>12.2</v>
      </c>
      <c r="BI25" s="4">
        <v>3.21</v>
      </c>
      <c r="BJ25" s="4">
        <v>1.04</v>
      </c>
      <c r="BK25" s="4">
        <v>3.73</v>
      </c>
      <c r="BL25" s="4">
        <v>0.57999999999999996</v>
      </c>
      <c r="BM25" s="4">
        <v>4.12</v>
      </c>
      <c r="BN25" s="4">
        <v>0.84</v>
      </c>
      <c r="BO25" s="4">
        <v>2.23</v>
      </c>
      <c r="BP25" s="4">
        <v>0.35</v>
      </c>
      <c r="BQ25" s="4">
        <v>2.1</v>
      </c>
      <c r="BR25" s="4">
        <v>0.39</v>
      </c>
      <c r="BS25" s="4">
        <v>2</v>
      </c>
      <c r="BT25" s="4">
        <v>1.52</v>
      </c>
      <c r="BU25" s="4">
        <v>0.53</v>
      </c>
      <c r="BV25" s="4">
        <v>4.7</v>
      </c>
      <c r="BW25" s="4">
        <v>0.3</v>
      </c>
      <c r="BX25" s="4">
        <v>85</v>
      </c>
      <c r="BY25" s="4">
        <v>2.5</v>
      </c>
      <c r="BZ25" s="4" t="s">
        <v>73</v>
      </c>
      <c r="CA25" s="4">
        <v>1</v>
      </c>
      <c r="CB25" s="4">
        <v>1</v>
      </c>
      <c r="CC25" s="4" t="s">
        <v>72</v>
      </c>
      <c r="CD25" s="4">
        <v>0.9</v>
      </c>
      <c r="CE25" s="4">
        <v>0.02</v>
      </c>
      <c r="CF25" s="4" t="s">
        <v>74</v>
      </c>
      <c r="CG25" s="4">
        <v>1.7999999999999999E-2</v>
      </c>
      <c r="CH25" s="4">
        <v>1E-3</v>
      </c>
      <c r="CI25" s="4" t="s">
        <v>76</v>
      </c>
      <c r="CJ25" s="4">
        <v>0.2</v>
      </c>
      <c r="CK25" s="4">
        <v>0.01</v>
      </c>
      <c r="CL25" s="4">
        <v>7.0000000000000007E-2</v>
      </c>
      <c r="CM25" s="4">
        <v>650</v>
      </c>
      <c r="CN25" s="4">
        <v>250</v>
      </c>
      <c r="CO25" s="4">
        <v>3.1</v>
      </c>
      <c r="CP25" s="15">
        <f t="shared" si="32"/>
        <v>2.814345991561181</v>
      </c>
      <c r="CQ25" s="15">
        <f t="shared" si="33"/>
        <v>4.1428571428571423</v>
      </c>
      <c r="CR25" s="17">
        <f t="shared" si="34"/>
        <v>1.9619047619047618</v>
      </c>
      <c r="CS25" s="19">
        <f t="shared" si="35"/>
        <v>0.91616861096005564</v>
      </c>
      <c r="CT25" s="15">
        <f t="shared" ref="CT25" si="38">AR25/AQ25</f>
        <v>9.9677419354838701</v>
      </c>
      <c r="CU25" s="27">
        <f t="shared" si="37"/>
        <v>635.01232653268323</v>
      </c>
      <c r="CV25" s="6"/>
      <c r="CW25" s="6"/>
      <c r="CX25" s="6"/>
    </row>
    <row r="26" spans="1:102" ht="14" customHeight="1" x14ac:dyDescent="0.15">
      <c r="A26" s="3" t="s">
        <v>117</v>
      </c>
      <c r="B26" s="4" t="s">
        <v>120</v>
      </c>
      <c r="E26" s="6">
        <v>48.9</v>
      </c>
      <c r="F26" s="7">
        <v>1.18</v>
      </c>
      <c r="G26" s="7">
        <v>15.25</v>
      </c>
      <c r="H26" s="7">
        <v>13.95</v>
      </c>
      <c r="I26" s="4">
        <v>0.19</v>
      </c>
      <c r="J26" s="4">
        <v>7.48</v>
      </c>
      <c r="K26" s="6">
        <v>10.5</v>
      </c>
      <c r="L26" s="7">
        <v>2.5099999999999998</v>
      </c>
      <c r="M26" s="4">
        <v>0.48</v>
      </c>
      <c r="N26" s="4">
        <v>0.12</v>
      </c>
      <c r="O26" s="4">
        <v>0.02</v>
      </c>
      <c r="P26" s="7">
        <v>2.3E-2</v>
      </c>
      <c r="Q26" s="4">
        <v>0.02</v>
      </c>
      <c r="S26" s="6">
        <f t="shared" si="19"/>
        <v>48.598688133571855</v>
      </c>
      <c r="T26" s="7">
        <f t="shared" si="20"/>
        <v>1.1727290797058239</v>
      </c>
      <c r="U26" s="6">
        <f t="shared" si="21"/>
        <v>15.156032597893063</v>
      </c>
      <c r="V26" s="6">
        <f t="shared" si="22"/>
        <v>13.864042933810374</v>
      </c>
      <c r="W26" s="7">
        <f t="shared" si="23"/>
        <v>0.18882925859670044</v>
      </c>
      <c r="X26" s="7">
        <f t="shared" si="24"/>
        <v>7.4339097594911543</v>
      </c>
      <c r="Y26" s="6">
        <f t="shared" si="25"/>
        <v>10.435301132975551</v>
      </c>
      <c r="Z26" s="7">
        <f t="shared" si="26"/>
        <v>2.4945338898827267</v>
      </c>
      <c r="AA26" s="7">
        <f t="shared" si="27"/>
        <v>0.47704233750745378</v>
      </c>
      <c r="AB26" s="7">
        <f t="shared" si="28"/>
        <v>0.11926058437686345</v>
      </c>
      <c r="AC26" s="7">
        <f t="shared" si="29"/>
        <v>1.9876764062810574E-2</v>
      </c>
      <c r="AD26" s="7">
        <f t="shared" si="30"/>
        <v>2.2858278672232158E-2</v>
      </c>
      <c r="AE26" s="7">
        <f t="shared" si="31"/>
        <v>1.9876764062810574E-2</v>
      </c>
      <c r="AG26" s="4">
        <v>0.02</v>
      </c>
      <c r="AH26" s="16">
        <v>0.02</v>
      </c>
      <c r="AI26" s="4">
        <v>0.25</v>
      </c>
      <c r="AJ26" s="6">
        <v>100.87</v>
      </c>
      <c r="AK26" s="4">
        <v>0.84</v>
      </c>
      <c r="AL26" s="5">
        <f>M26*39.1*2/(39.1*2+16)*10000</f>
        <v>3984.7133757961783</v>
      </c>
      <c r="AM26" s="5">
        <f>F26*47.867/(47.867+32)*10000</f>
        <v>7072.1399326380106</v>
      </c>
      <c r="AN26" s="5">
        <f>N26*2*30.97/(2*30.97+16*5)*10000</f>
        <v>523.65788361279408</v>
      </c>
      <c r="AO26" s="4">
        <v>143.5</v>
      </c>
      <c r="AP26" s="4">
        <v>10</v>
      </c>
      <c r="AQ26" s="4">
        <v>30</v>
      </c>
      <c r="AR26" s="4">
        <v>342</v>
      </c>
      <c r="AS26" s="4">
        <v>170</v>
      </c>
      <c r="AT26" s="4">
        <v>57</v>
      </c>
      <c r="AU26" s="4">
        <v>153</v>
      </c>
      <c r="AV26" s="4">
        <v>169</v>
      </c>
      <c r="AW26" s="4">
        <v>102</v>
      </c>
      <c r="AX26" s="4">
        <v>20.3</v>
      </c>
      <c r="AY26" s="4">
        <v>12.8</v>
      </c>
      <c r="AZ26" s="4">
        <v>186</v>
      </c>
      <c r="BA26" s="4">
        <v>22.4</v>
      </c>
      <c r="BB26" s="4" t="s">
        <v>80</v>
      </c>
      <c r="BC26" s="4">
        <v>0.6</v>
      </c>
      <c r="BD26" s="4">
        <v>0.62</v>
      </c>
      <c r="BE26" s="4">
        <v>8.9</v>
      </c>
      <c r="BF26" s="4">
        <v>18.899999999999999</v>
      </c>
      <c r="BG26" s="4">
        <v>2.4900000000000002</v>
      </c>
      <c r="BH26" s="4">
        <v>11.6</v>
      </c>
      <c r="BI26" s="4">
        <v>3.19</v>
      </c>
      <c r="BJ26" s="4">
        <v>1.1499999999999999</v>
      </c>
      <c r="BK26" s="4">
        <v>3.64</v>
      </c>
      <c r="BL26" s="4">
        <v>0.62</v>
      </c>
      <c r="BM26" s="4">
        <v>3.87</v>
      </c>
      <c r="BN26" s="4">
        <v>0.84</v>
      </c>
      <c r="BO26" s="4">
        <v>2.4500000000000002</v>
      </c>
      <c r="BP26" s="4">
        <v>0.38</v>
      </c>
      <c r="BQ26" s="4">
        <v>2.23</v>
      </c>
      <c r="BR26" s="4">
        <v>0.34</v>
      </c>
      <c r="BS26" s="4" t="s">
        <v>81</v>
      </c>
      <c r="BT26" s="4">
        <v>1.51</v>
      </c>
      <c r="BU26" s="4">
        <v>0.47</v>
      </c>
      <c r="BV26" s="4">
        <v>4.7</v>
      </c>
      <c r="BW26" s="4">
        <v>0.3</v>
      </c>
      <c r="BX26" s="4">
        <v>93</v>
      </c>
      <c r="BY26" s="4">
        <v>2.4</v>
      </c>
      <c r="BZ26" s="4" t="s">
        <v>73</v>
      </c>
      <c r="CA26" s="4">
        <v>1</v>
      </c>
      <c r="CB26" s="4">
        <v>1</v>
      </c>
      <c r="CC26" s="4" t="s">
        <v>72</v>
      </c>
      <c r="CD26" s="4">
        <v>1</v>
      </c>
      <c r="CE26" s="4">
        <v>0.02</v>
      </c>
      <c r="CF26" s="4" t="s">
        <v>74</v>
      </c>
      <c r="CG26" s="4">
        <v>1.6E-2</v>
      </c>
      <c r="CH26" s="4">
        <v>1E-3</v>
      </c>
      <c r="CI26" s="4" t="s">
        <v>76</v>
      </c>
      <c r="CJ26" s="4">
        <v>0.3</v>
      </c>
      <c r="CK26" s="4">
        <v>0.02</v>
      </c>
      <c r="CL26" s="4">
        <v>7.0000000000000007E-2</v>
      </c>
      <c r="CM26" s="4">
        <v>530</v>
      </c>
      <c r="CN26" s="4">
        <v>250</v>
      </c>
      <c r="CO26" s="4">
        <v>3.05</v>
      </c>
      <c r="CP26" s="15">
        <f t="shared" si="32"/>
        <v>2.7112069781082675</v>
      </c>
      <c r="CQ26" s="15">
        <f t="shared" si="33"/>
        <v>3.9910313901345291</v>
      </c>
      <c r="CR26" s="17">
        <f t="shared" si="34"/>
        <v>1.73542600896861</v>
      </c>
      <c r="CS26" s="19">
        <f t="shared" si="35"/>
        <v>1.0287285860118056</v>
      </c>
      <c r="CT26" s="15"/>
      <c r="CU26" s="27">
        <f t="shared" si="37"/>
        <v>640.61752244585864</v>
      </c>
      <c r="CV26" s="6"/>
      <c r="CW26" s="6"/>
      <c r="CX26" s="6"/>
    </row>
    <row r="27" spans="1:102" ht="14" customHeight="1" x14ac:dyDescent="0.15">
      <c r="A27" s="3"/>
      <c r="E27" s="6"/>
      <c r="F27" s="7"/>
      <c r="G27" s="7"/>
      <c r="H27" s="7"/>
      <c r="P27" s="7"/>
      <c r="S27" s="6"/>
      <c r="T27" s="7"/>
      <c r="U27" s="6"/>
      <c r="V27" s="7"/>
      <c r="W27" s="7"/>
      <c r="X27" s="7"/>
      <c r="Y27" s="7"/>
      <c r="Z27" s="7"/>
      <c r="AA27" s="7"/>
      <c r="AB27" s="7"/>
      <c r="AC27" s="7"/>
      <c r="AD27" s="7"/>
      <c r="AE27" s="7"/>
      <c r="AH27" s="16"/>
      <c r="AJ27" s="6"/>
      <c r="AL27" s="5"/>
      <c r="AM27" s="5"/>
      <c r="AN27" s="5"/>
      <c r="CP27" s="15"/>
      <c r="CQ27" s="15"/>
      <c r="CR27" s="17"/>
      <c r="CS27" s="19"/>
      <c r="CT27" s="15"/>
      <c r="CU27" s="27"/>
      <c r="CV27" s="6"/>
      <c r="CW27" s="6"/>
      <c r="CX27" s="6"/>
    </row>
    <row r="28" spans="1:102" s="2" customFormat="1" ht="14" customHeight="1" x14ac:dyDescent="0.15">
      <c r="A28" s="1" t="s">
        <v>118</v>
      </c>
      <c r="E28" s="22"/>
      <c r="F28" s="9"/>
      <c r="G28" s="9"/>
      <c r="H28" s="9"/>
      <c r="P28" s="9"/>
      <c r="S28" s="6"/>
      <c r="T28" s="7"/>
      <c r="U28" s="6"/>
      <c r="V28" s="7"/>
      <c r="W28" s="7"/>
      <c r="X28" s="7"/>
      <c r="Y28" s="7"/>
      <c r="Z28" s="7"/>
      <c r="AA28" s="7"/>
      <c r="AB28" s="7"/>
      <c r="AC28" s="7"/>
      <c r="AD28" s="7"/>
      <c r="AE28" s="7"/>
      <c r="AH28" s="23"/>
      <c r="AJ28" s="22"/>
      <c r="AL28" s="21"/>
      <c r="AM28" s="21"/>
      <c r="AN28" s="21"/>
      <c r="CP28" s="15"/>
      <c r="CQ28" s="15"/>
      <c r="CR28" s="17"/>
      <c r="CS28" s="19"/>
      <c r="CT28" s="15"/>
      <c r="CU28" s="27"/>
      <c r="CV28" s="22"/>
      <c r="CW28" s="22"/>
      <c r="CX28" s="22"/>
    </row>
    <row r="29" spans="1:102" ht="14" customHeight="1" x14ac:dyDescent="0.15">
      <c r="A29" s="3" t="s">
        <v>112</v>
      </c>
      <c r="B29" s="3" t="s">
        <v>70</v>
      </c>
      <c r="C29" s="15">
        <v>2696</v>
      </c>
      <c r="D29" s="15">
        <v>1.1000000000000001</v>
      </c>
      <c r="E29" s="6">
        <v>78.5</v>
      </c>
      <c r="F29" s="7">
        <v>0.11</v>
      </c>
      <c r="G29" s="7">
        <v>11.2</v>
      </c>
      <c r="H29" s="7">
        <v>2.99</v>
      </c>
      <c r="I29" s="4">
        <v>0.04</v>
      </c>
      <c r="J29" s="4">
        <v>0.54</v>
      </c>
      <c r="K29" s="4">
        <v>1.0900000000000001</v>
      </c>
      <c r="L29" s="7">
        <v>2.44</v>
      </c>
      <c r="M29" s="4">
        <v>1.97</v>
      </c>
      <c r="N29" s="4">
        <v>0.01</v>
      </c>
      <c r="O29" s="4">
        <v>0.03</v>
      </c>
      <c r="P29" s="7">
        <v>2E-3</v>
      </c>
      <c r="S29" s="6">
        <f t="shared" si="19"/>
        <v>79.357056207035981</v>
      </c>
      <c r="T29" s="7">
        <f t="shared" si="20"/>
        <v>0.11120097048119693</v>
      </c>
      <c r="U29" s="6">
        <f t="shared" si="21"/>
        <v>11.322280630812777</v>
      </c>
      <c r="V29" s="7">
        <f t="shared" si="22"/>
        <v>3.0226445612616253</v>
      </c>
      <c r="W29" s="7">
        <f t="shared" si="23"/>
        <v>4.0436716538617065E-2</v>
      </c>
      <c r="X29" s="7">
        <f t="shared" si="24"/>
        <v>0.54589567327133037</v>
      </c>
      <c r="Y29" s="7">
        <f t="shared" si="25"/>
        <v>1.1019005256773151</v>
      </c>
      <c r="Z29" s="7">
        <f t="shared" si="26"/>
        <v>2.4666397088556411</v>
      </c>
      <c r="AA29" s="7">
        <f t="shared" si="27"/>
        <v>1.9915082895268903</v>
      </c>
      <c r="AB29" s="7">
        <f t="shared" si="28"/>
        <v>1.0109179134654266E-2</v>
      </c>
      <c r="AC29" s="7">
        <f t="shared" si="29"/>
        <v>3.0327537403962799E-2</v>
      </c>
      <c r="AD29" s="7">
        <f t="shared" si="30"/>
        <v>2.0218358269308533E-3</v>
      </c>
      <c r="AE29" s="7">
        <f t="shared" si="31"/>
        <v>0</v>
      </c>
      <c r="AG29" s="4">
        <v>0.09</v>
      </c>
      <c r="AH29" s="16" t="s">
        <v>71</v>
      </c>
      <c r="AI29" s="4">
        <v>1.3</v>
      </c>
      <c r="AJ29" s="6">
        <v>100.22</v>
      </c>
      <c r="AK29" s="4">
        <v>1.04</v>
      </c>
      <c r="AL29" s="5">
        <f>M29*39.1*2/(39.1*2+16)*10000</f>
        <v>16353.927813163482</v>
      </c>
      <c r="AM29" s="5">
        <f>F29*47.867/(47.867+32)*10000</f>
        <v>659.26728185608579</v>
      </c>
      <c r="AN29" s="5">
        <f>N29*2*30.97/(2*30.97+16*5)*10000</f>
        <v>43.63815696773284</v>
      </c>
      <c r="AO29" s="4">
        <v>306</v>
      </c>
      <c r="AP29" s="4">
        <v>10</v>
      </c>
      <c r="AQ29" s="4">
        <v>9</v>
      </c>
      <c r="AR29" s="4" t="s">
        <v>73</v>
      </c>
      <c r="AS29" s="4">
        <v>20</v>
      </c>
      <c r="AT29" s="4">
        <v>2</v>
      </c>
      <c r="AU29" s="4">
        <v>1</v>
      </c>
      <c r="AV29" s="4">
        <v>1</v>
      </c>
      <c r="AW29" s="4">
        <v>48</v>
      </c>
      <c r="AX29" s="4">
        <v>15.2</v>
      </c>
      <c r="AY29" s="4">
        <v>54.2</v>
      </c>
      <c r="AZ29" s="4">
        <v>79.099999999999994</v>
      </c>
      <c r="BA29" s="4">
        <v>19.100000000000001</v>
      </c>
      <c r="BB29" s="4">
        <v>3</v>
      </c>
      <c r="BC29" s="4" t="s">
        <v>72</v>
      </c>
      <c r="BD29" s="4">
        <v>1.81</v>
      </c>
      <c r="BE29" s="4">
        <v>25.2</v>
      </c>
      <c r="BF29" s="4">
        <v>41.2</v>
      </c>
      <c r="BG29" s="4">
        <v>4.87</v>
      </c>
      <c r="BH29" s="4">
        <v>18.2</v>
      </c>
      <c r="BI29" s="4">
        <v>3.66</v>
      </c>
      <c r="BJ29" s="4">
        <v>0.55000000000000004</v>
      </c>
      <c r="BK29" s="4">
        <v>3.13</v>
      </c>
      <c r="BL29" s="4">
        <v>0.53</v>
      </c>
      <c r="BM29" s="4">
        <v>2.94</v>
      </c>
      <c r="BN29" s="4">
        <v>0.72</v>
      </c>
      <c r="BO29" s="4">
        <v>2.37</v>
      </c>
      <c r="BP29" s="4">
        <v>0.38</v>
      </c>
      <c r="BQ29" s="4">
        <v>2.42</v>
      </c>
      <c r="BR29" s="4">
        <v>0.39</v>
      </c>
      <c r="BS29" s="4">
        <v>6</v>
      </c>
      <c r="BT29" s="4">
        <v>6.01</v>
      </c>
      <c r="BU29" s="4">
        <v>1.55</v>
      </c>
      <c r="BV29" s="4">
        <v>6.3</v>
      </c>
      <c r="BW29" s="4">
        <v>0.6</v>
      </c>
      <c r="BX29" s="4">
        <v>186</v>
      </c>
      <c r="BY29" s="4">
        <v>4.8</v>
      </c>
      <c r="BZ29" s="4" t="s">
        <v>73</v>
      </c>
      <c r="CA29" s="4">
        <v>2</v>
      </c>
      <c r="CB29" s="4">
        <v>3</v>
      </c>
      <c r="CC29" s="4" t="s">
        <v>72</v>
      </c>
      <c r="CD29" s="4">
        <v>0.4</v>
      </c>
      <c r="CE29" s="4">
        <v>0.06</v>
      </c>
      <c r="CF29" s="4" t="s">
        <v>74</v>
      </c>
      <c r="CG29" s="4">
        <v>2.1000000000000001E-2</v>
      </c>
      <c r="CH29" s="4" t="s">
        <v>75</v>
      </c>
      <c r="CI29" s="4">
        <v>0.06</v>
      </c>
      <c r="CJ29" s="4">
        <v>0.2</v>
      </c>
      <c r="CK29" s="4" t="s">
        <v>71</v>
      </c>
      <c r="CL29" s="4">
        <v>0.22</v>
      </c>
      <c r="CM29" s="4" t="s">
        <v>78</v>
      </c>
      <c r="CN29" s="4">
        <v>290</v>
      </c>
      <c r="CO29" s="4">
        <v>2.9</v>
      </c>
      <c r="CP29" s="15">
        <f t="shared" si="32"/>
        <v>7.0739617114760955</v>
      </c>
      <c r="CQ29" s="15">
        <f t="shared" si="33"/>
        <v>10.413223140495868</v>
      </c>
      <c r="CR29" s="17">
        <f t="shared" si="34"/>
        <v>1.2148760330578512</v>
      </c>
      <c r="CS29" s="19">
        <f t="shared" si="35"/>
        <v>0.49533495789703336</v>
      </c>
      <c r="CT29" s="15"/>
      <c r="CU29" s="27">
        <f t="shared" si="37"/>
        <v>798.55031136830928</v>
      </c>
      <c r="CV29" s="6"/>
      <c r="CW29" s="6"/>
      <c r="CX29" s="6"/>
    </row>
    <row r="30" spans="1:102" ht="14" customHeight="1" x14ac:dyDescent="0.15">
      <c r="A30" s="3" t="s">
        <v>114</v>
      </c>
      <c r="B30" s="3" t="s">
        <v>70</v>
      </c>
      <c r="C30" s="15">
        <v>2698</v>
      </c>
      <c r="D30" s="15">
        <v>1</v>
      </c>
      <c r="E30" s="6">
        <v>76.7</v>
      </c>
      <c r="F30" s="7">
        <v>0.17</v>
      </c>
      <c r="G30" s="7">
        <v>12.55</v>
      </c>
      <c r="H30" s="7">
        <v>1.23</v>
      </c>
      <c r="I30" s="4">
        <v>0.04</v>
      </c>
      <c r="J30" s="4">
        <v>0.19</v>
      </c>
      <c r="K30" s="4">
        <v>0.73</v>
      </c>
      <c r="L30" s="7">
        <v>5.0999999999999996</v>
      </c>
      <c r="M30" s="4">
        <v>2.29</v>
      </c>
      <c r="N30" s="4">
        <v>0.01</v>
      </c>
      <c r="O30" s="4">
        <v>0.06</v>
      </c>
      <c r="P30" s="7">
        <v>3.0000000000000001E-3</v>
      </c>
      <c r="Q30" s="4">
        <v>0.01</v>
      </c>
      <c r="S30" s="6">
        <f t="shared" si="19"/>
        <v>77.412192167945094</v>
      </c>
      <c r="T30" s="7">
        <f t="shared" si="20"/>
        <v>0.17157852240613647</v>
      </c>
      <c r="U30" s="6">
        <f t="shared" si="21"/>
        <v>12.666532095276544</v>
      </c>
      <c r="V30" s="7">
        <f t="shared" si="22"/>
        <v>1.2414210738796931</v>
      </c>
      <c r="W30" s="7">
        <f t="shared" si="23"/>
        <v>4.0371417036737987E-2</v>
      </c>
      <c r="X30" s="7">
        <f t="shared" si="24"/>
        <v>0.19176423092450545</v>
      </c>
      <c r="Y30" s="7">
        <f t="shared" si="25"/>
        <v>0.73677836092046833</v>
      </c>
      <c r="Z30" s="7">
        <f t="shared" si="26"/>
        <v>5.1473556721840934</v>
      </c>
      <c r="AA30" s="7">
        <f t="shared" si="27"/>
        <v>2.3112636253532499</v>
      </c>
      <c r="AB30" s="7">
        <f t="shared" si="28"/>
        <v>1.0092854259184497E-2</v>
      </c>
      <c r="AC30" s="7">
        <f t="shared" si="29"/>
        <v>6.0557125555106985E-2</v>
      </c>
      <c r="AD30" s="7">
        <f t="shared" si="30"/>
        <v>3.0278562777553493E-3</v>
      </c>
      <c r="AE30" s="7">
        <f t="shared" si="31"/>
        <v>1.0092854259184497E-2</v>
      </c>
      <c r="AG30" s="4">
        <v>0.15</v>
      </c>
      <c r="AH30" s="16" t="s">
        <v>71</v>
      </c>
      <c r="AI30" s="4">
        <v>0.93</v>
      </c>
      <c r="AJ30" s="6">
        <v>100.01</v>
      </c>
      <c r="AK30" s="4">
        <v>0.42</v>
      </c>
      <c r="AL30" s="5">
        <f>M30*39.1*2/(39.1*2+16)*10000</f>
        <v>19010.4033970276</v>
      </c>
      <c r="AM30" s="5">
        <f>F30*47.867/(47.867+32)*10000</f>
        <v>1018.8676174139507</v>
      </c>
      <c r="AN30" s="5">
        <f>N30*2*30.97/(2*30.97+16*5)*10000</f>
        <v>43.63815696773284</v>
      </c>
      <c r="AO30" s="4">
        <v>512</v>
      </c>
      <c r="AP30" s="4">
        <v>10</v>
      </c>
      <c r="AQ30" s="4">
        <v>2</v>
      </c>
      <c r="AR30" s="4">
        <v>8</v>
      </c>
      <c r="AS30" s="4">
        <v>30</v>
      </c>
      <c r="AT30" s="4">
        <v>2</v>
      </c>
      <c r="AU30" s="4">
        <v>2</v>
      </c>
      <c r="AV30" s="4">
        <v>6</v>
      </c>
      <c r="AW30" s="4">
        <v>17</v>
      </c>
      <c r="AX30" s="4">
        <v>9.5</v>
      </c>
      <c r="AY30" s="4">
        <v>50.1</v>
      </c>
      <c r="AZ30" s="4">
        <v>106</v>
      </c>
      <c r="BA30" s="4">
        <v>12.8</v>
      </c>
      <c r="BB30" s="4">
        <v>2</v>
      </c>
      <c r="BC30" s="4" t="s">
        <v>72</v>
      </c>
      <c r="BD30" s="4">
        <v>1.01</v>
      </c>
      <c r="BE30" s="4">
        <v>34.4</v>
      </c>
      <c r="BF30" s="4">
        <v>61.4</v>
      </c>
      <c r="BG30" s="4">
        <v>6.81</v>
      </c>
      <c r="BH30" s="4">
        <v>22.4</v>
      </c>
      <c r="BI30" s="4">
        <v>2.9</v>
      </c>
      <c r="BJ30" s="4">
        <v>0.64</v>
      </c>
      <c r="BK30" s="4">
        <v>2.4700000000000002</v>
      </c>
      <c r="BL30" s="4">
        <v>0.35</v>
      </c>
      <c r="BM30" s="4">
        <v>2.0499999999999998</v>
      </c>
      <c r="BN30" s="4">
        <v>0.36</v>
      </c>
      <c r="BO30" s="4">
        <v>1.35</v>
      </c>
      <c r="BP30" s="4">
        <v>0.22</v>
      </c>
      <c r="BQ30" s="4">
        <v>1.48</v>
      </c>
      <c r="BR30" s="4">
        <v>0.23</v>
      </c>
      <c r="BS30" s="4">
        <v>4</v>
      </c>
      <c r="BT30" s="4">
        <v>10.95</v>
      </c>
      <c r="BU30" s="4">
        <v>2.1</v>
      </c>
      <c r="BV30" s="4">
        <v>11</v>
      </c>
      <c r="BW30" s="4">
        <v>0.9</v>
      </c>
      <c r="BX30" s="4">
        <v>122</v>
      </c>
      <c r="BY30" s="4">
        <v>3.3</v>
      </c>
      <c r="BZ30" s="4" t="s">
        <v>73</v>
      </c>
      <c r="CA30" s="4">
        <v>1</v>
      </c>
      <c r="CB30" s="4">
        <v>1</v>
      </c>
      <c r="CC30" s="4" t="s">
        <v>72</v>
      </c>
      <c r="CD30" s="4">
        <v>0.6</v>
      </c>
      <c r="CE30" s="4">
        <v>7.0000000000000007E-2</v>
      </c>
      <c r="CF30" s="4" t="s">
        <v>74</v>
      </c>
      <c r="CG30" s="4" t="s">
        <v>74</v>
      </c>
      <c r="CH30" s="4" t="s">
        <v>75</v>
      </c>
      <c r="CI30" s="4">
        <v>0.19</v>
      </c>
      <c r="CJ30" s="4" t="s">
        <v>77</v>
      </c>
      <c r="CK30" s="4">
        <v>0.01</v>
      </c>
      <c r="CL30" s="4">
        <v>0.04</v>
      </c>
      <c r="CM30" s="4">
        <v>230</v>
      </c>
      <c r="CN30" s="4">
        <v>210</v>
      </c>
      <c r="CO30" s="4">
        <v>2.78</v>
      </c>
      <c r="CP30" s="15">
        <f t="shared" si="32"/>
        <v>15.789713764397307</v>
      </c>
      <c r="CQ30" s="15">
        <f t="shared" si="33"/>
        <v>23.243243243243242</v>
      </c>
      <c r="CR30" s="17">
        <f t="shared" si="34"/>
        <v>1.3851351351351351</v>
      </c>
      <c r="CS30" s="19">
        <f t="shared" si="35"/>
        <v>0.72892274075773933</v>
      </c>
      <c r="CT30" s="15"/>
      <c r="CU30" s="27">
        <f t="shared" si="37"/>
        <v>781.23959620948551</v>
      </c>
      <c r="CV30" s="6"/>
      <c r="CW30" s="6"/>
      <c r="CX3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XY. Meng</dc:creator>
  <cp:lastModifiedBy>Christine Elrod</cp:lastModifiedBy>
  <dcterms:created xsi:type="dcterms:W3CDTF">2023-05-22T07:45:56Z</dcterms:created>
  <dcterms:modified xsi:type="dcterms:W3CDTF">2025-03-09T20:40:18Z</dcterms:modified>
</cp:coreProperties>
</file>