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50E4CB65-F4BE-6049-83AA-3B2B087CDF21}" xr6:coauthVersionLast="47" xr6:coauthVersionMax="47" xr10:uidLastSave="{00000000-0000-0000-0000-000000000000}"/>
  <bookViews>
    <workbookView xWindow="1260" yWindow="760" windowWidth="31080" windowHeight="20480" xr2:uid="{425BAA95-07E7-DB46-A856-DB7A42780B0F}"/>
  </bookViews>
  <sheets>
    <sheet name="Table S1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9" i="13" l="1"/>
  <c r="AX8" i="13"/>
  <c r="AV9" i="13"/>
  <c r="AV8" i="13"/>
  <c r="AQ13" i="13" l="1"/>
  <c r="AQ12" i="13"/>
  <c r="AQ11" i="13"/>
  <c r="AQ40" i="13"/>
  <c r="AQ39" i="13"/>
  <c r="AQ38" i="13"/>
  <c r="AU8" i="13" l="1"/>
  <c r="BB8" i="13" l="1"/>
  <c r="BB9" i="13"/>
  <c r="BB10" i="13"/>
  <c r="BB7" i="13"/>
  <c r="AZ8" i="13"/>
  <c r="AZ9" i="13"/>
  <c r="AZ10" i="13"/>
  <c r="AZ7" i="13"/>
  <c r="BA8" i="13"/>
  <c r="BA9" i="13"/>
  <c r="BA10" i="13"/>
  <c r="BA7" i="13"/>
  <c r="AW8" i="13"/>
  <c r="BG8" i="13" s="1"/>
  <c r="AW9" i="13"/>
  <c r="BG9" i="13" s="1"/>
  <c r="AW10" i="13"/>
  <c r="BE10" i="13" s="1"/>
  <c r="AW7" i="13"/>
  <c r="BG7" i="13" s="1"/>
  <c r="BF8" i="13"/>
  <c r="AU9" i="13"/>
  <c r="BF9" i="13" s="1"/>
  <c r="AU10" i="13"/>
  <c r="BF10" i="13" s="1"/>
  <c r="AU7" i="13"/>
  <c r="BF7" i="13" s="1"/>
  <c r="AS12" i="13"/>
  <c r="AS11" i="13"/>
  <c r="BN9" i="13" l="1"/>
  <c r="AU11" i="13"/>
  <c r="BL10" i="13"/>
  <c r="BM10" i="13"/>
  <c r="BM7" i="13"/>
  <c r="BM9" i="13"/>
  <c r="BM8" i="13"/>
  <c r="BN8" i="13"/>
  <c r="BH7" i="13"/>
  <c r="BO7" i="13" s="1"/>
  <c r="BH10" i="13"/>
  <c r="BO10" i="13" s="1"/>
  <c r="BH9" i="13"/>
  <c r="BO9" i="13" s="1"/>
  <c r="BH8" i="13"/>
  <c r="BO8" i="13" s="1"/>
  <c r="BI7" i="13"/>
  <c r="BP7" i="13" s="1"/>
  <c r="BI10" i="13"/>
  <c r="BP10" i="13" s="1"/>
  <c r="BI9" i="13"/>
  <c r="BP9" i="13" s="1"/>
  <c r="BI8" i="13"/>
  <c r="BP8" i="13" s="1"/>
  <c r="BD10" i="13"/>
  <c r="BK10" i="13" s="1"/>
  <c r="BD9" i="13"/>
  <c r="BK9" i="13" s="1"/>
  <c r="BD8" i="13"/>
  <c r="BK8" i="13" s="1"/>
  <c r="BD7" i="13"/>
  <c r="BK7" i="13" s="1"/>
  <c r="BE7" i="13"/>
  <c r="BL7" i="13" s="1"/>
  <c r="BE9" i="13"/>
  <c r="BL9" i="13" s="1"/>
  <c r="BE8" i="13"/>
  <c r="BL8" i="13" s="1"/>
  <c r="BN7" i="13"/>
  <c r="AW12" i="13"/>
  <c r="BG10" i="13"/>
  <c r="BN10" i="13" s="1"/>
  <c r="AW11" i="13"/>
  <c r="AW13" i="13"/>
  <c r="BK13" i="13" l="1"/>
  <c r="BK12" i="13"/>
  <c r="BK11" i="13"/>
  <c r="BL13" i="13"/>
  <c r="BL12" i="13"/>
  <c r="BL11" i="13"/>
  <c r="BN11" i="13"/>
  <c r="BN12" i="13"/>
  <c r="BN13" i="13"/>
  <c r="BM13" i="13"/>
  <c r="BM12" i="13"/>
  <c r="BM11" i="13"/>
  <c r="AU12" i="13"/>
  <c r="BO13" i="13" l="1"/>
  <c r="BO12" i="13"/>
  <c r="BO11" i="13"/>
  <c r="BP13" i="13"/>
  <c r="BP12" i="13"/>
  <c r="BP11" i="13"/>
  <c r="AO40" i="13" l="1"/>
  <c r="AO39" i="13"/>
  <c r="AO38" i="13"/>
  <c r="AO13" i="13" l="1"/>
  <c r="AO12" i="13"/>
  <c r="AO11" i="13"/>
  <c r="AH38" i="13"/>
  <c r="AB40" i="13"/>
  <c r="AB39" i="13"/>
  <c r="AB38" i="13"/>
  <c r="AD40" i="13"/>
  <c r="AD39" i="13"/>
  <c r="AD38" i="13"/>
  <c r="AF38" i="13"/>
  <c r="AH40" i="13"/>
  <c r="AH39" i="13"/>
  <c r="AF40" i="13"/>
  <c r="AF39" i="13"/>
  <c r="Z40" i="13"/>
  <c r="Z39" i="13"/>
  <c r="Z38" i="13"/>
  <c r="R40" i="13"/>
  <c r="R39" i="13"/>
  <c r="R38" i="13"/>
  <c r="AD13" i="13"/>
  <c r="AH13" i="13"/>
  <c r="AF13" i="13"/>
  <c r="AB13" i="13"/>
  <c r="Z13" i="13"/>
  <c r="R13" i="13"/>
  <c r="AU13" i="13"/>
  <c r="AS13" i="13"/>
  <c r="O13" i="13"/>
  <c r="AF12" i="13"/>
  <c r="AF11" i="13"/>
  <c r="AD12" i="13"/>
  <c r="AD11" i="13"/>
  <c r="AB12" i="13"/>
  <c r="AB11" i="13"/>
  <c r="AH12" i="13" l="1"/>
  <c r="AH11" i="13"/>
  <c r="Z12" i="13"/>
  <c r="Z11" i="13"/>
</calcChain>
</file>

<file path=xl/sharedStrings.xml><?xml version="1.0" encoding="utf-8"?>
<sst xmlns="http://schemas.openxmlformats.org/spreadsheetml/2006/main" count="331" uniqueCount="131">
  <si>
    <t>Sample No.</t>
  </si>
  <si>
    <t>Age</t>
  </si>
  <si>
    <t>La/Yb</t>
  </si>
  <si>
    <t>06-BRB-246</t>
  </si>
  <si>
    <t>92HNB-0083</t>
  </si>
  <si>
    <t>93HNB-208</t>
  </si>
  <si>
    <t>Volcanic tuff</t>
  </si>
  <si>
    <t>96JAA-041</t>
  </si>
  <si>
    <t>Felsic volcanic</t>
  </si>
  <si>
    <t>Rhyolite</t>
  </si>
  <si>
    <t>96JAA-011</t>
  </si>
  <si>
    <t>Felsic Lapilli tuff</t>
  </si>
  <si>
    <t>C83-16</t>
  </si>
  <si>
    <t>Felsic lapilli tuff</t>
  </si>
  <si>
    <t>N</t>
  </si>
  <si>
    <t>Eu/Eu*</t>
  </si>
  <si>
    <t>Minus</t>
  </si>
  <si>
    <t>R-16</t>
  </si>
  <si>
    <t>SGNO 2000-07</t>
  </si>
  <si>
    <t>SGNO 2000-08</t>
  </si>
  <si>
    <t>SGNO-2005-02</t>
  </si>
  <si>
    <t>SGNO99-10</t>
  </si>
  <si>
    <t>03ASP0179.1.1</t>
  </si>
  <si>
    <t>94HNB0059</t>
  </si>
  <si>
    <t>94HNB-0115</t>
  </si>
  <si>
    <t>94HNB-0281</t>
  </si>
  <si>
    <t>94HNB-267</t>
  </si>
  <si>
    <t>95HNB-0273</t>
  </si>
  <si>
    <t>96TB082</t>
  </si>
  <si>
    <t>98JAA-0019</t>
  </si>
  <si>
    <t>SGNO 2001-07</t>
  </si>
  <si>
    <t>LAPL-146-2000</t>
  </si>
  <si>
    <t>C88-17</t>
  </si>
  <si>
    <t>Plus</t>
  </si>
  <si>
    <t>Quartz-phyric felsic volcanic</t>
  </si>
  <si>
    <t>Felsic tuff</t>
  </si>
  <si>
    <t>Rhyolite lapilli tuff</t>
  </si>
  <si>
    <t>Intermediate feldspar-quart crystal tuff</t>
  </si>
  <si>
    <t>Felsic tuff breccia</t>
  </si>
  <si>
    <t>Dacitic flow</t>
  </si>
  <si>
    <t>Dacite tuff</t>
  </si>
  <si>
    <t>Rhyodacite</t>
  </si>
  <si>
    <t>Dy/Yb</t>
  </si>
  <si>
    <t>FMQ (zrn)</t>
  </si>
  <si>
    <t>Rhyolite tuff</t>
  </si>
  <si>
    <t>C-82-8</t>
  </si>
  <si>
    <t>SGNO-Bousquet 2</t>
  </si>
  <si>
    <t>V/Sc</t>
  </si>
  <si>
    <t>C-82-7</t>
  </si>
  <si>
    <t>Volcanic</t>
  </si>
  <si>
    <t>Rock name</t>
  </si>
  <si>
    <t>Rock series</t>
  </si>
  <si>
    <t>Zircon</t>
  </si>
  <si>
    <t>Whole-rock geochemistry</t>
  </si>
  <si>
    <t>Ln(La/Yb)</t>
  </si>
  <si>
    <t>Location</t>
  </si>
  <si>
    <t>Abitibi</t>
  </si>
  <si>
    <t>Volcanic (Kidd-Munro)</t>
  </si>
  <si>
    <t>Quartz phyric fragmental</t>
  </si>
  <si>
    <t>Swayze</t>
  </si>
  <si>
    <t>Dacitic tuff</t>
  </si>
  <si>
    <t>Southern Volcanic Zone</t>
  </si>
  <si>
    <t>Volcanic (Deloro)</t>
  </si>
  <si>
    <t>96JAA-086</t>
  </si>
  <si>
    <t>Pre-tectonic</t>
  </si>
  <si>
    <t>Northern Volcanic Zone</t>
  </si>
  <si>
    <t>Volcanic (Blake River)</t>
  </si>
  <si>
    <t>93HNB-0205B</t>
  </si>
  <si>
    <t>93HNB-087A</t>
  </si>
  <si>
    <t>Dacite breccia</t>
  </si>
  <si>
    <t>Southern Volcanic Zone (Swayze)</t>
  </si>
  <si>
    <t>Cl</t>
  </si>
  <si>
    <t>S</t>
  </si>
  <si>
    <t>N/A</t>
  </si>
  <si>
    <t>Assemblage</t>
  </si>
  <si>
    <t>Pacaud</t>
  </si>
  <si>
    <t>Delore</t>
  </si>
  <si>
    <t>Kidd-Munro</t>
  </si>
  <si>
    <t>Tisdale</t>
  </si>
  <si>
    <t>Blake River</t>
  </si>
  <si>
    <t>Arc-like</t>
  </si>
  <si>
    <t>Intrusion</t>
  </si>
  <si>
    <r>
      <t>ℇ</t>
    </r>
    <r>
      <rPr>
        <b/>
        <vertAlign val="subscript"/>
        <sz val="10"/>
        <color rgb="FF000000"/>
        <rFont val="Arial"/>
        <family val="2"/>
      </rPr>
      <t>Hf</t>
    </r>
    <r>
      <rPr>
        <b/>
        <sz val="10"/>
        <color rgb="FF000000"/>
        <rFont val="Arial"/>
        <family val="2"/>
      </rPr>
      <t>(t)</t>
    </r>
  </si>
  <si>
    <r>
      <t>SiO</t>
    </r>
    <r>
      <rPr>
        <b/>
        <vertAlign val="subscript"/>
        <sz val="10"/>
        <color rgb="FF000000"/>
        <rFont val="Arial"/>
        <family val="2"/>
      </rPr>
      <t>2</t>
    </r>
    <r>
      <rPr>
        <b/>
        <sz val="10"/>
        <color rgb="FF000000"/>
        <rFont val="Arial"/>
        <family val="2"/>
      </rPr>
      <t xml:space="preserve"> (based on anhydrous composition)</t>
    </r>
  </si>
  <si>
    <t>Stougton-Roquemaure</t>
  </si>
  <si>
    <t>s.d.</t>
  </si>
  <si>
    <t>Samples with high-S apatite (with u-XANE spectra)</t>
  </si>
  <si>
    <r>
      <t>U</t>
    </r>
    <r>
      <rPr>
        <b/>
        <vertAlign val="subscript"/>
        <sz val="10"/>
        <color rgb="FF000000"/>
        <rFont val="Arial"/>
        <family val="2"/>
      </rPr>
      <t>i</t>
    </r>
    <r>
      <rPr>
        <b/>
        <sz val="10"/>
        <color rgb="FF000000"/>
        <rFont val="Arial"/>
        <family val="2"/>
      </rPr>
      <t>/Nb</t>
    </r>
  </si>
  <si>
    <t>Mantle-derived</t>
  </si>
  <si>
    <t>Zone</t>
  </si>
  <si>
    <t>Tectonic setting</t>
  </si>
  <si>
    <t>Interpreted magmatic origin</t>
  </si>
  <si>
    <t>Longitude</t>
  </si>
  <si>
    <t>Latitude</t>
  </si>
  <si>
    <r>
      <t>S</t>
    </r>
    <r>
      <rPr>
        <b/>
        <vertAlign val="superscript"/>
        <sz val="10"/>
        <color rgb="FF000000"/>
        <rFont val="Arial"/>
        <family val="2"/>
      </rPr>
      <t>6+</t>
    </r>
    <r>
      <rPr>
        <b/>
        <sz val="10"/>
        <color rgb="FF000000"/>
        <rFont val="Arial"/>
        <family val="2"/>
      </rPr>
      <t xml:space="preserve">/ƩS </t>
    </r>
  </si>
  <si>
    <r>
      <t>U</t>
    </r>
    <r>
      <rPr>
        <vertAlign val="subscript"/>
        <sz val="10"/>
        <color rgb="FF000000"/>
        <rFont val="Arial"/>
        <family val="2"/>
      </rPr>
      <t>i</t>
    </r>
    <r>
      <rPr>
        <sz val="10"/>
        <color rgb="FF000000"/>
        <rFont val="Arial"/>
        <family val="2"/>
      </rPr>
      <t xml:space="preserve"> represent the initial U concentration in zircon grains at the time of their crystallization.</t>
    </r>
  </si>
  <si>
    <t>Abbreviations</t>
  </si>
  <si>
    <t>s.d. = standard deviation</t>
  </si>
  <si>
    <r>
      <t>δ</t>
    </r>
    <r>
      <rPr>
        <b/>
        <vertAlign val="superscript"/>
        <sz val="10"/>
        <color rgb="FF000000"/>
        <rFont val="Arial"/>
        <family val="2"/>
      </rPr>
      <t>18</t>
    </r>
    <r>
      <rPr>
        <b/>
        <sz val="10"/>
        <color rgb="FF000000"/>
        <rFont val="Arial"/>
        <family val="2"/>
      </rPr>
      <t>O (per mil)</t>
    </r>
  </si>
  <si>
    <t>Samples with low-S apatite and high zircon Ui/Nb ratios</t>
  </si>
  <si>
    <t>Samples with low-S apatite and low zircon Ui/Nb ratios</t>
  </si>
  <si>
    <t>Average</t>
  </si>
  <si>
    <t>SD</t>
  </si>
  <si>
    <t>10000*(Eu/Eu*)/Yb</t>
  </si>
  <si>
    <t>Magmatic condition</t>
  </si>
  <si>
    <t>Supplementary Table 1. Summary of the locations and information for representative pre-tectonic volanic samples from the Abitibi greenstone belt</t>
  </si>
  <si>
    <t>∆FMQ</t>
  </si>
  <si>
    <r>
      <t>892</t>
    </r>
    <r>
      <rPr>
        <b/>
        <vertAlign val="superscript"/>
        <sz val="10"/>
        <color rgb="FF000000"/>
        <rFont val="Arial"/>
        <family val="2"/>
      </rPr>
      <t>o</t>
    </r>
    <r>
      <rPr>
        <b/>
        <sz val="10"/>
        <color rgb="FF000000"/>
        <rFont val="Arial"/>
        <family val="2"/>
      </rPr>
      <t>C; 700 MPa</t>
    </r>
  </si>
  <si>
    <r>
      <t>D</t>
    </r>
    <r>
      <rPr>
        <b/>
        <vertAlign val="subscript"/>
        <sz val="10"/>
        <color rgb="FF000000"/>
        <rFont val="Arial"/>
        <family val="2"/>
      </rPr>
      <t>S</t>
    </r>
    <r>
      <rPr>
        <b/>
        <vertAlign val="superscript"/>
        <sz val="10"/>
        <color rgb="FF000000"/>
        <rFont val="Arial"/>
        <family val="2"/>
      </rPr>
      <t xml:space="preserve">ap/mt </t>
    </r>
    <r>
      <rPr>
        <b/>
        <sz val="10"/>
        <color rgb="FF000000"/>
        <rFont val="Arial"/>
        <family val="2"/>
      </rPr>
      <t>(T)</t>
    </r>
  </si>
  <si>
    <r>
      <t xml:space="preserve">892 </t>
    </r>
    <r>
      <rPr>
        <b/>
        <vertAlign val="superscript"/>
        <sz val="10"/>
        <color rgb="FF000000"/>
        <rFont val="Arial"/>
        <family val="2"/>
      </rPr>
      <t>o</t>
    </r>
    <r>
      <rPr>
        <b/>
        <sz val="10"/>
        <color rgb="FF000000"/>
        <rFont val="Arial"/>
        <family val="2"/>
      </rPr>
      <t>C</t>
    </r>
  </si>
  <si>
    <r>
      <t xml:space="preserve">892 </t>
    </r>
    <r>
      <rPr>
        <b/>
        <vertAlign val="superscript"/>
        <sz val="10"/>
        <color rgb="FF000000"/>
        <rFont val="Arial"/>
        <family val="2"/>
      </rPr>
      <t>o</t>
    </r>
    <r>
      <rPr>
        <b/>
        <sz val="10"/>
        <color rgb="FF000000"/>
        <rFont val="Arial"/>
        <family val="2"/>
      </rPr>
      <t>C; 1atm</t>
    </r>
  </si>
  <si>
    <r>
      <t>D</t>
    </r>
    <r>
      <rPr>
        <b/>
        <vertAlign val="subscript"/>
        <sz val="10"/>
        <color rgb="FF000000"/>
        <rFont val="Arial"/>
        <family val="2"/>
      </rPr>
      <t>S</t>
    </r>
    <r>
      <rPr>
        <b/>
        <vertAlign val="superscript"/>
        <sz val="10"/>
        <color rgb="FF000000"/>
        <rFont val="Arial"/>
        <family val="2"/>
      </rPr>
      <t>ap/mt</t>
    </r>
    <r>
      <rPr>
        <b/>
        <sz val="10"/>
        <color rgb="FF000000"/>
        <rFont val="Arial"/>
        <family val="2"/>
      </rPr>
      <t xml:space="preserve"> (</t>
    </r>
    <r>
      <rPr>
        <b/>
        <i/>
        <sz val="10"/>
        <color rgb="FF000000"/>
        <rFont val="Arial"/>
        <family val="2"/>
      </rPr>
      <t>f</t>
    </r>
    <r>
      <rPr>
        <b/>
        <sz val="10"/>
        <color rgb="FF000000"/>
        <rFont val="Arial"/>
        <family val="2"/>
      </rPr>
      <t>O</t>
    </r>
    <r>
      <rPr>
        <b/>
        <vertAlign val="subscript"/>
        <sz val="10"/>
        <color rgb="FF000000"/>
        <rFont val="Arial"/>
        <family val="2"/>
      </rPr>
      <t>2</t>
    </r>
    <r>
      <rPr>
        <b/>
        <sz val="10"/>
        <color rgb="FF000000"/>
        <rFont val="Arial"/>
        <family val="2"/>
      </rPr>
      <t>)</t>
    </r>
  </si>
  <si>
    <r>
      <t xml:space="preserve">892 </t>
    </r>
    <r>
      <rPr>
        <b/>
        <vertAlign val="superscript"/>
        <sz val="10"/>
        <color rgb="FF000000"/>
        <rFont val="Arial"/>
        <family val="2"/>
      </rPr>
      <t>o</t>
    </r>
    <r>
      <rPr>
        <b/>
        <sz val="10"/>
        <color rgb="FF000000"/>
        <rFont val="Arial"/>
        <family val="2"/>
      </rPr>
      <t>C, 1atm</t>
    </r>
  </si>
  <si>
    <r>
      <t xml:space="preserve">892 </t>
    </r>
    <r>
      <rPr>
        <b/>
        <vertAlign val="superscript"/>
        <sz val="10"/>
        <color rgb="FF000000"/>
        <rFont val="Arial"/>
        <family val="2"/>
      </rPr>
      <t>o</t>
    </r>
    <r>
      <rPr>
        <b/>
        <sz val="10"/>
        <color rgb="FF000000"/>
        <rFont val="Arial"/>
        <family val="2"/>
      </rPr>
      <t>C; 700 MPa</t>
    </r>
  </si>
  <si>
    <t>Melt S content</t>
  </si>
  <si>
    <r>
      <t xml:space="preserve">843 </t>
    </r>
    <r>
      <rPr>
        <b/>
        <vertAlign val="superscript"/>
        <sz val="10"/>
        <color rgb="FF000000"/>
        <rFont val="Arial"/>
        <family val="2"/>
      </rPr>
      <t>o</t>
    </r>
    <r>
      <rPr>
        <b/>
        <sz val="10"/>
        <color rgb="FF000000"/>
        <rFont val="Arial"/>
        <family val="2"/>
      </rPr>
      <t>C</t>
    </r>
  </si>
  <si>
    <r>
      <t xml:space="preserve">941 </t>
    </r>
    <r>
      <rPr>
        <b/>
        <vertAlign val="superscript"/>
        <sz val="10"/>
        <color rgb="FF000000"/>
        <rFont val="Arial"/>
        <family val="2"/>
      </rPr>
      <t>o</t>
    </r>
    <r>
      <rPr>
        <b/>
        <sz val="10"/>
        <color rgb="FF000000"/>
        <rFont val="Arial"/>
        <family val="2"/>
      </rPr>
      <t>C</t>
    </r>
  </si>
  <si>
    <r>
      <t xml:space="preserve">843 </t>
    </r>
    <r>
      <rPr>
        <b/>
        <vertAlign val="superscript"/>
        <sz val="10"/>
        <color rgb="FF000000"/>
        <rFont val="Arial"/>
        <family val="2"/>
      </rPr>
      <t>o</t>
    </r>
    <r>
      <rPr>
        <b/>
        <sz val="10"/>
        <color rgb="FF000000"/>
        <rFont val="Arial"/>
        <family val="2"/>
      </rPr>
      <t>C; 1atm</t>
    </r>
  </si>
  <si>
    <r>
      <t xml:space="preserve">843 </t>
    </r>
    <r>
      <rPr>
        <b/>
        <vertAlign val="superscript"/>
        <sz val="10"/>
        <color rgb="FF000000"/>
        <rFont val="Arial"/>
        <family val="2"/>
      </rPr>
      <t>o</t>
    </r>
    <r>
      <rPr>
        <b/>
        <sz val="10"/>
        <color rgb="FF000000"/>
        <rFont val="Arial"/>
        <family val="2"/>
      </rPr>
      <t>C; 700 MPa</t>
    </r>
  </si>
  <si>
    <r>
      <t xml:space="preserve">941 </t>
    </r>
    <r>
      <rPr>
        <b/>
        <vertAlign val="superscript"/>
        <sz val="10"/>
        <color rgb="FF000000"/>
        <rFont val="Arial"/>
        <family val="2"/>
      </rPr>
      <t>o</t>
    </r>
    <r>
      <rPr>
        <b/>
        <sz val="10"/>
        <color rgb="FF000000"/>
        <rFont val="Arial"/>
        <family val="2"/>
      </rPr>
      <t>C; 1atm</t>
    </r>
  </si>
  <si>
    <r>
      <t xml:space="preserve">941 </t>
    </r>
    <r>
      <rPr>
        <b/>
        <vertAlign val="superscript"/>
        <sz val="10"/>
        <color rgb="FF000000"/>
        <rFont val="Arial"/>
        <family val="2"/>
      </rPr>
      <t>o</t>
    </r>
    <r>
      <rPr>
        <b/>
        <sz val="10"/>
        <color rgb="FF000000"/>
        <rFont val="Arial"/>
        <family val="2"/>
      </rPr>
      <t>C; 700 MPa</t>
    </r>
  </si>
  <si>
    <t>Uncorrected</t>
  </si>
  <si>
    <t>Apatite</t>
  </si>
  <si>
    <t>0.72 （only one spetra obtained for one apatite grain)</t>
  </si>
  <si>
    <t>3</t>
  </si>
  <si>
    <t>1</t>
  </si>
  <si>
    <t>2</t>
  </si>
  <si>
    <t>4</t>
  </si>
  <si>
    <t>AST (℃)</t>
  </si>
  <si>
    <t xml:space="preserve">American Mineralogist: April 2025 Online Materials AM-25-49387 </t>
  </si>
  <si>
    <t>MENG ET AL.: &gt;2.7 GA SULFIDE-RICH MAGMATIC APATITE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</si>
</sst>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6" x14ac:knownFonts="1"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b/>
      <vertAlign val="subscript"/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theme="1" tint="0.499984740745262"/>
      <name val="Arial"/>
      <family val="2"/>
    </font>
    <font>
      <vertAlign val="subscript"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wrapText="1"/>
    </xf>
    <xf numFmtId="1" fontId="2" fillId="0" borderId="0" xfId="0" applyNumberFormat="1" applyFont="1"/>
    <xf numFmtId="0" fontId="2" fillId="0" borderId="0" xfId="0" applyFont="1" applyAlignment="1">
      <alignment horizontal="left"/>
    </xf>
    <xf numFmtId="164" fontId="2" fillId="0" borderId="0" xfId="0" applyNumberFormat="1" applyFont="1"/>
    <xf numFmtId="165" fontId="2" fillId="0" borderId="0" xfId="0" applyNumberFormat="1" applyFont="1"/>
    <xf numFmtId="0" fontId="5" fillId="0" borderId="0" xfId="0" applyFont="1"/>
    <xf numFmtId="0" fontId="4" fillId="0" borderId="0" xfId="0" applyFont="1"/>
    <xf numFmtId="1" fontId="2" fillId="0" borderId="1" xfId="0" applyNumberFormat="1" applyFont="1" applyBorder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2" fontId="1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" fontId="4" fillId="0" borderId="0" xfId="0" applyNumberFormat="1" applyFont="1"/>
    <xf numFmtId="166" fontId="4" fillId="0" borderId="0" xfId="0" applyNumberFormat="1" applyFont="1"/>
    <xf numFmtId="1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wrapText="1"/>
    </xf>
    <xf numFmtId="164" fontId="4" fillId="0" borderId="0" xfId="0" applyNumberFormat="1" applyFont="1"/>
    <xf numFmtId="2" fontId="4" fillId="0" borderId="0" xfId="0" applyNumberFormat="1" applyFont="1"/>
    <xf numFmtId="1" fontId="4" fillId="0" borderId="1" xfId="0" applyNumberFormat="1" applyFont="1" applyBorder="1"/>
    <xf numFmtId="165" fontId="4" fillId="0" borderId="0" xfId="0" applyNumberFormat="1" applyFont="1"/>
    <xf numFmtId="0" fontId="4" fillId="0" borderId="1" xfId="0" applyFont="1" applyBorder="1"/>
    <xf numFmtId="166" fontId="3" fillId="0" borderId="0" xfId="0" applyNumberFormat="1" applyFont="1"/>
    <xf numFmtId="166" fontId="2" fillId="0" borderId="0" xfId="0" applyNumberFormat="1" applyFont="1"/>
    <xf numFmtId="2" fontId="6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2" fontId="9" fillId="0" borderId="0" xfId="0" applyNumberFormat="1" applyFont="1"/>
    <xf numFmtId="0" fontId="9" fillId="0" borderId="0" xfId="0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10" fillId="0" borderId="0" xfId="0" applyFont="1"/>
    <xf numFmtId="0" fontId="2" fillId="0" borderId="0" xfId="0" applyFont="1" applyAlignment="1">
      <alignment horizontal="left" wrapText="1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left"/>
    </xf>
    <xf numFmtId="2" fontId="6" fillId="2" borderId="0" xfId="0" applyNumberFormat="1" applyFont="1" applyFill="1" applyAlignment="1">
      <alignment horizontal="left"/>
    </xf>
    <xf numFmtId="2" fontId="6" fillId="2" borderId="0" xfId="0" applyNumberFormat="1" applyFont="1" applyFill="1"/>
    <xf numFmtId="0" fontId="6" fillId="2" borderId="1" xfId="0" applyFont="1" applyFill="1" applyBorder="1"/>
    <xf numFmtId="1" fontId="6" fillId="2" borderId="0" xfId="0" applyNumberFormat="1" applyFont="1" applyFill="1"/>
    <xf numFmtId="2" fontId="1" fillId="0" borderId="0" xfId="0" applyNumberFormat="1" applyFont="1" applyAlignment="1">
      <alignment horizontal="right"/>
    </xf>
    <xf numFmtId="2" fontId="11" fillId="0" borderId="0" xfId="0" applyNumberFormat="1" applyFont="1"/>
    <xf numFmtId="1" fontId="11" fillId="0" borderId="0" xfId="0" applyNumberFormat="1" applyFont="1"/>
    <xf numFmtId="0" fontId="11" fillId="0" borderId="0" xfId="0" applyFont="1"/>
    <xf numFmtId="0" fontId="6" fillId="0" borderId="1" xfId="0" applyFont="1" applyBorder="1" applyAlignment="1">
      <alignment horizontal="left"/>
    </xf>
    <xf numFmtId="1" fontId="6" fillId="0" borderId="0" xfId="0" applyNumberFormat="1" applyFont="1" applyAlignment="1">
      <alignment horizontal="left"/>
    </xf>
    <xf numFmtId="165" fontId="6" fillId="2" borderId="0" xfId="0" applyNumberFormat="1" applyFont="1" applyFill="1"/>
    <xf numFmtId="165" fontId="2" fillId="2" borderId="0" xfId="0" applyNumberFormat="1" applyFont="1" applyFill="1"/>
    <xf numFmtId="0" fontId="1" fillId="0" borderId="0" xfId="0" applyFont="1"/>
    <xf numFmtId="166" fontId="1" fillId="0" borderId="0" xfId="0" applyNumberFormat="1" applyFont="1"/>
    <xf numFmtId="1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164" fontId="1" fillId="0" borderId="0" xfId="0" applyNumberFormat="1" applyFont="1"/>
    <xf numFmtId="1" fontId="1" fillId="0" borderId="0" xfId="0" applyNumberFormat="1" applyFont="1"/>
    <xf numFmtId="165" fontId="1" fillId="0" borderId="0" xfId="0" applyNumberFormat="1" applyFont="1"/>
    <xf numFmtId="1" fontId="1" fillId="0" borderId="1" xfId="0" applyNumberFormat="1" applyFont="1" applyBorder="1"/>
    <xf numFmtId="164" fontId="11" fillId="0" borderId="0" xfId="0" applyNumberFormat="1" applyFont="1"/>
    <xf numFmtId="165" fontId="11" fillId="0" borderId="0" xfId="0" applyNumberFormat="1" applyFont="1"/>
    <xf numFmtId="0" fontId="2" fillId="0" borderId="1" xfId="0" applyFont="1" applyBorder="1"/>
    <xf numFmtId="0" fontId="13" fillId="0" borderId="0" xfId="0" applyFont="1"/>
    <xf numFmtId="0" fontId="13" fillId="0" borderId="0" xfId="0" applyFont="1" applyAlignment="1">
      <alignment horizontal="left"/>
    </xf>
    <xf numFmtId="0" fontId="14" fillId="0" borderId="0" xfId="0" applyFont="1"/>
    <xf numFmtId="0" fontId="13" fillId="0" borderId="1" xfId="0" applyFont="1" applyBorder="1"/>
    <xf numFmtId="0" fontId="6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164" fontId="2" fillId="0" borderId="1" xfId="0" applyNumberFormat="1" applyFont="1" applyBorder="1"/>
    <xf numFmtId="164" fontId="1" fillId="0" borderId="1" xfId="0" applyNumberFormat="1" applyFont="1" applyBorder="1"/>
    <xf numFmtId="164" fontId="4" fillId="0" borderId="1" xfId="0" applyNumberFormat="1" applyFont="1" applyBorder="1"/>
    <xf numFmtId="165" fontId="2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6" fillId="2" borderId="0" xfId="0" applyNumberFormat="1" applyFont="1" applyFill="1" applyAlignment="1">
      <alignment horizontal="center"/>
    </xf>
    <xf numFmtId="49" fontId="1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164" fontId="13" fillId="0" borderId="0" xfId="0" applyNumberFormat="1" applyFont="1"/>
    <xf numFmtId="1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right"/>
    </xf>
    <xf numFmtId="1" fontId="6" fillId="2" borderId="0" xfId="0" applyNumberFormat="1" applyFont="1" applyFill="1" applyAlignment="1">
      <alignment horizontal="right"/>
    </xf>
    <xf numFmtId="1" fontId="13" fillId="0" borderId="0" xfId="0" applyNumberFormat="1" applyFont="1" applyAlignment="1">
      <alignment horizontal="right"/>
    </xf>
    <xf numFmtId="2" fontId="2" fillId="0" borderId="0" xfId="0" applyNumberFormat="1" applyFont="1" applyAlignment="1">
      <alignment wrapText="1"/>
    </xf>
    <xf numFmtId="0" fontId="6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F0E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379D7-40C3-B74E-B58A-4A44EEF24308}">
  <sheetPr codeName="Sheet2"/>
  <dimension ref="A1:BQ55"/>
  <sheetViews>
    <sheetView tabSelected="1" workbookViewId="0">
      <pane xSplit="1" ySplit="5" topLeftCell="B6" activePane="bottomRight" state="frozen"/>
      <selection pane="topRight" activeCell="B1" sqref="B1"/>
      <selection pane="bottomLeft" activeCell="A4" sqref="A4"/>
      <selection pane="bottomRight" sqref="A1:A2"/>
    </sheetView>
  </sheetViews>
  <sheetFormatPr baseColWidth="10" defaultRowHeight="14" x14ac:dyDescent="0.2"/>
  <cols>
    <col min="1" max="1" width="16.1640625" style="73" customWidth="1"/>
    <col min="2" max="4" width="10.83203125" style="73"/>
    <col min="5" max="5" width="20.6640625" style="73" customWidth="1"/>
    <col min="6" max="6" width="10.83203125" style="73"/>
    <col min="7" max="7" width="15" style="73" customWidth="1"/>
    <col min="8" max="8" width="20.5" style="73" customWidth="1"/>
    <col min="9" max="10" width="10.83203125" style="73"/>
    <col min="11" max="21" width="6.6640625" style="73" customWidth="1"/>
    <col min="22" max="22" width="6.6640625" style="93" customWidth="1"/>
    <col min="23" max="25" width="6.6640625" style="73" customWidth="1"/>
    <col min="26" max="26" width="9.83203125" style="73" customWidth="1"/>
    <col min="27" max="32" width="6.6640625" style="73" customWidth="1"/>
    <col min="33" max="33" width="8" style="73" customWidth="1"/>
    <col min="34" max="34" width="8.33203125" style="73" customWidth="1"/>
    <col min="35" max="36" width="6.6640625" style="73" customWidth="1"/>
    <col min="37" max="37" width="11" style="73" customWidth="1"/>
    <col min="38" max="42" width="6.6640625" style="73" customWidth="1"/>
    <col min="43" max="43" width="10" style="98" customWidth="1"/>
    <col min="44" max="44" width="8" style="73" customWidth="1"/>
    <col min="45" max="46" width="8.6640625" style="73" customWidth="1"/>
    <col min="47" max="47" width="12" style="73" customWidth="1"/>
    <col min="48" max="48" width="6.6640625" style="73" customWidth="1"/>
    <col min="49" max="49" width="9.5" style="73" customWidth="1"/>
    <col min="50" max="50" width="6.6640625" style="73" customWidth="1"/>
    <col min="51" max="51" width="3.83203125" style="73" customWidth="1"/>
    <col min="52" max="54" width="9.33203125" style="73" customWidth="1"/>
    <col min="55" max="55" width="3.33203125" style="73" customWidth="1"/>
    <col min="56" max="56" width="11.5" style="73" customWidth="1"/>
    <col min="57" max="57" width="14.33203125" style="73" customWidth="1"/>
    <col min="58" max="58" width="11.5" style="73" customWidth="1"/>
    <col min="59" max="59" width="14.33203125" style="73" customWidth="1"/>
    <col min="60" max="60" width="11.5" style="73" customWidth="1"/>
    <col min="61" max="61" width="14.33203125" style="73" customWidth="1"/>
    <col min="62" max="62" width="3.33203125" style="73" customWidth="1"/>
    <col min="63" max="63" width="14.83203125" style="73" customWidth="1"/>
    <col min="64" max="64" width="10.5" style="73" customWidth="1"/>
    <col min="65" max="65" width="14.83203125" style="73" customWidth="1"/>
    <col min="66" max="66" width="10.5" style="73" customWidth="1"/>
    <col min="67" max="67" width="14.83203125" style="73" customWidth="1"/>
    <col min="68" max="68" width="10.5" style="73" customWidth="1"/>
    <col min="69" max="16384" width="10.83203125" style="73"/>
  </cols>
  <sheetData>
    <row r="1" spans="1:69" x14ac:dyDescent="0.2">
      <c r="A1" s="73" t="s">
        <v>129</v>
      </c>
    </row>
    <row r="2" spans="1:69" x14ac:dyDescent="0.2">
      <c r="A2" s="73" t="s">
        <v>130</v>
      </c>
    </row>
    <row r="3" spans="1:69" s="44" customFormat="1" ht="15" x14ac:dyDescent="0.2">
      <c r="A3" s="37" t="s">
        <v>105</v>
      </c>
      <c r="B3" s="37"/>
      <c r="C3" s="37"/>
      <c r="D3" s="37"/>
      <c r="E3" s="37"/>
      <c r="F3" s="37"/>
      <c r="G3" s="37"/>
      <c r="H3" s="37"/>
      <c r="I3" s="38"/>
      <c r="J3" s="39"/>
      <c r="K3" s="38"/>
      <c r="L3" s="38"/>
      <c r="M3" s="8"/>
      <c r="N3" s="8"/>
      <c r="O3" s="8"/>
      <c r="P3" s="8"/>
      <c r="Q3" s="8"/>
      <c r="R3" s="40"/>
      <c r="S3" s="40"/>
      <c r="T3" s="41"/>
      <c r="U3" s="40"/>
      <c r="V3" s="88"/>
      <c r="W3" s="40"/>
      <c r="X3" s="40"/>
      <c r="Y3" s="40"/>
      <c r="Z3" s="40"/>
      <c r="AA3" s="40"/>
      <c r="AB3" s="40"/>
      <c r="AC3" s="40"/>
      <c r="AD3" s="41"/>
      <c r="AE3" s="40"/>
      <c r="AF3" s="40"/>
      <c r="AG3" s="40"/>
      <c r="AH3" s="40"/>
      <c r="AI3" s="40"/>
      <c r="AJ3" s="40"/>
      <c r="AK3" s="40"/>
      <c r="AL3" s="42"/>
      <c r="AM3" s="42"/>
      <c r="AN3" s="42"/>
      <c r="AO3" s="43"/>
      <c r="AP3" s="40"/>
      <c r="AQ3" s="43"/>
      <c r="AR3" s="40"/>
      <c r="AS3" s="8"/>
      <c r="AT3" s="8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</row>
    <row r="4" spans="1:69" s="74" customFormat="1" ht="16" x14ac:dyDescent="0.2">
      <c r="A4" s="19" t="s">
        <v>0</v>
      </c>
      <c r="B4" s="19" t="s">
        <v>92</v>
      </c>
      <c r="C4" s="19" t="s">
        <v>93</v>
      </c>
      <c r="D4" s="19" t="s">
        <v>55</v>
      </c>
      <c r="E4" s="19" t="s">
        <v>89</v>
      </c>
      <c r="F4" s="19" t="s">
        <v>74</v>
      </c>
      <c r="G4" s="19" t="s">
        <v>90</v>
      </c>
      <c r="H4" s="19" t="s">
        <v>91</v>
      </c>
      <c r="I4" s="19" t="s">
        <v>50</v>
      </c>
      <c r="J4" s="19" t="s">
        <v>51</v>
      </c>
      <c r="K4" s="19" t="s">
        <v>1</v>
      </c>
      <c r="L4" s="19" t="s">
        <v>33</v>
      </c>
      <c r="M4" s="19" t="s">
        <v>16</v>
      </c>
      <c r="N4" s="57" t="s">
        <v>122</v>
      </c>
      <c r="O4" s="19" t="s">
        <v>94</v>
      </c>
      <c r="P4" s="19" t="s">
        <v>85</v>
      </c>
      <c r="Q4" s="19" t="s">
        <v>14</v>
      </c>
      <c r="R4" s="19" t="s">
        <v>72</v>
      </c>
      <c r="S4" s="19" t="s">
        <v>85</v>
      </c>
      <c r="T4" s="36" t="s">
        <v>71</v>
      </c>
      <c r="U4" s="19" t="s">
        <v>85</v>
      </c>
      <c r="V4" s="89" t="s">
        <v>14</v>
      </c>
      <c r="W4" s="57" t="s">
        <v>52</v>
      </c>
      <c r="X4" s="19" t="s">
        <v>82</v>
      </c>
      <c r="Y4" s="19" t="s">
        <v>85</v>
      </c>
      <c r="Z4" s="19" t="s">
        <v>98</v>
      </c>
      <c r="AA4" s="19" t="s">
        <v>85</v>
      </c>
      <c r="AB4" s="19" t="s">
        <v>87</v>
      </c>
      <c r="AC4" s="19" t="s">
        <v>85</v>
      </c>
      <c r="AD4" s="36" t="s">
        <v>15</v>
      </c>
      <c r="AE4" s="19" t="s">
        <v>85</v>
      </c>
      <c r="AF4" s="19" t="s">
        <v>103</v>
      </c>
      <c r="AG4" s="19"/>
      <c r="AH4" s="19" t="s">
        <v>43</v>
      </c>
      <c r="AI4" s="19" t="s">
        <v>85</v>
      </c>
      <c r="AJ4" s="57" t="s">
        <v>53</v>
      </c>
      <c r="AK4" s="19" t="s">
        <v>83</v>
      </c>
      <c r="AL4" s="19" t="s">
        <v>47</v>
      </c>
      <c r="AM4" s="19" t="s">
        <v>15</v>
      </c>
      <c r="AN4" s="19" t="s">
        <v>42</v>
      </c>
      <c r="AO4" s="58" t="s">
        <v>2</v>
      </c>
      <c r="AP4" s="19" t="s">
        <v>54</v>
      </c>
      <c r="AQ4" s="95" t="s">
        <v>128</v>
      </c>
      <c r="AR4" s="57" t="s">
        <v>104</v>
      </c>
      <c r="AS4" s="100" t="s">
        <v>106</v>
      </c>
      <c r="AT4" s="100"/>
      <c r="AU4" s="100"/>
      <c r="AV4" s="100"/>
      <c r="AW4" s="100"/>
      <c r="AX4" s="100"/>
      <c r="AY4" s="77"/>
      <c r="AZ4" s="100" t="s">
        <v>108</v>
      </c>
      <c r="BA4" s="100"/>
      <c r="BB4" s="100"/>
      <c r="BC4" s="77"/>
      <c r="BD4" s="100" t="s">
        <v>111</v>
      </c>
      <c r="BE4" s="100"/>
      <c r="BF4" s="100"/>
      <c r="BG4" s="100"/>
      <c r="BH4" s="100"/>
      <c r="BI4" s="100"/>
      <c r="BJ4" s="77"/>
      <c r="BK4" s="100" t="s">
        <v>114</v>
      </c>
      <c r="BL4" s="100"/>
      <c r="BM4" s="100"/>
      <c r="BN4" s="100"/>
      <c r="BO4" s="100"/>
      <c r="BP4" s="100"/>
      <c r="BQ4" s="19"/>
    </row>
    <row r="5" spans="1:69" s="74" customFormat="1" ht="16" x14ac:dyDescent="0.2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57"/>
      <c r="O5" s="19"/>
      <c r="P5" s="19"/>
      <c r="Q5" s="19"/>
      <c r="R5" s="19"/>
      <c r="S5" s="19"/>
      <c r="T5" s="36"/>
      <c r="U5" s="19"/>
      <c r="V5" s="89"/>
      <c r="W5" s="57"/>
      <c r="X5" s="19"/>
      <c r="Y5" s="19"/>
      <c r="Z5" s="19"/>
      <c r="AA5" s="19"/>
      <c r="AB5" s="19"/>
      <c r="AC5" s="19"/>
      <c r="AD5" s="36"/>
      <c r="AE5" s="19"/>
      <c r="AF5" s="19"/>
      <c r="AG5" s="19"/>
      <c r="AH5" s="19"/>
      <c r="AI5" s="19"/>
      <c r="AJ5" s="57"/>
      <c r="AK5" s="19"/>
      <c r="AL5" s="19"/>
      <c r="AM5" s="19"/>
      <c r="AN5" s="19"/>
      <c r="AO5" s="58"/>
      <c r="AP5" s="19"/>
      <c r="AQ5" s="96"/>
      <c r="AR5" s="57"/>
      <c r="AS5" s="19" t="s">
        <v>121</v>
      </c>
      <c r="AT5" s="77" t="s">
        <v>85</v>
      </c>
      <c r="AU5" s="19" t="s">
        <v>112</v>
      </c>
      <c r="AV5" s="77" t="s">
        <v>85</v>
      </c>
      <c r="AW5" s="19" t="s">
        <v>107</v>
      </c>
      <c r="AX5" s="77" t="s">
        <v>85</v>
      </c>
      <c r="AY5" s="19"/>
      <c r="AZ5" s="19" t="s">
        <v>115</v>
      </c>
      <c r="BA5" s="19" t="s">
        <v>109</v>
      </c>
      <c r="BB5" s="19" t="s">
        <v>116</v>
      </c>
      <c r="BC5" s="19"/>
      <c r="BD5" s="19" t="s">
        <v>117</v>
      </c>
      <c r="BE5" s="19" t="s">
        <v>118</v>
      </c>
      <c r="BF5" s="19" t="s">
        <v>110</v>
      </c>
      <c r="BG5" s="19" t="s">
        <v>113</v>
      </c>
      <c r="BH5" s="19" t="s">
        <v>119</v>
      </c>
      <c r="BI5" s="19" t="s">
        <v>120</v>
      </c>
      <c r="BJ5" s="19"/>
      <c r="BK5" s="77" t="s">
        <v>117</v>
      </c>
      <c r="BL5" s="77" t="s">
        <v>118</v>
      </c>
      <c r="BM5" s="77" t="s">
        <v>110</v>
      </c>
      <c r="BN5" s="77" t="s">
        <v>113</v>
      </c>
      <c r="BO5" s="77" t="s">
        <v>119</v>
      </c>
      <c r="BP5" s="77" t="s">
        <v>120</v>
      </c>
      <c r="BQ5" s="19"/>
    </row>
    <row r="6" spans="1:69" x14ac:dyDescent="0.2">
      <c r="A6" s="46" t="s">
        <v>86</v>
      </c>
      <c r="B6" s="47"/>
      <c r="C6" s="47"/>
      <c r="D6" s="46"/>
      <c r="E6" s="46"/>
      <c r="F6" s="46"/>
      <c r="G6" s="46"/>
      <c r="H6" s="46"/>
      <c r="I6" s="46"/>
      <c r="J6" s="46"/>
      <c r="K6" s="48"/>
      <c r="L6" s="48"/>
      <c r="M6" s="48"/>
      <c r="N6" s="78"/>
      <c r="O6" s="48"/>
      <c r="P6" s="48"/>
      <c r="Q6" s="48"/>
      <c r="R6" s="46"/>
      <c r="S6" s="48"/>
      <c r="T6" s="49"/>
      <c r="U6" s="48"/>
      <c r="V6" s="90"/>
      <c r="W6" s="51"/>
      <c r="X6" s="46"/>
      <c r="Y6" s="46"/>
      <c r="Z6" s="46"/>
      <c r="AA6" s="46"/>
      <c r="AB6" s="46"/>
      <c r="AC6" s="46"/>
      <c r="AD6" s="50"/>
      <c r="AE6" s="46"/>
      <c r="AF6" s="46"/>
      <c r="AG6" s="46"/>
      <c r="AH6" s="46"/>
      <c r="AI6" s="46"/>
      <c r="AJ6" s="51"/>
      <c r="AK6" s="46"/>
      <c r="AL6" s="46"/>
      <c r="AM6" s="46"/>
      <c r="AN6" s="46"/>
      <c r="AO6" s="52"/>
      <c r="AP6" s="46"/>
      <c r="AQ6" s="97"/>
      <c r="AR6" s="7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18"/>
    </row>
    <row r="7" spans="1:69" ht="14" customHeight="1" x14ac:dyDescent="0.2">
      <c r="A7" s="1" t="s">
        <v>5</v>
      </c>
      <c r="B7" s="35">
        <v>-82.0154</v>
      </c>
      <c r="C7" s="35">
        <v>48.136200000000002</v>
      </c>
      <c r="D7" s="1" t="s">
        <v>56</v>
      </c>
      <c r="E7" s="1" t="s">
        <v>70</v>
      </c>
      <c r="F7" s="5" t="s">
        <v>76</v>
      </c>
      <c r="G7" s="1" t="s">
        <v>64</v>
      </c>
      <c r="H7" s="1" t="s">
        <v>80</v>
      </c>
      <c r="I7" s="1" t="s">
        <v>6</v>
      </c>
      <c r="J7" s="1" t="s">
        <v>62</v>
      </c>
      <c r="K7" s="13">
        <v>2730</v>
      </c>
      <c r="L7" s="14">
        <v>1</v>
      </c>
      <c r="M7" s="14">
        <v>1</v>
      </c>
      <c r="N7" s="82"/>
      <c r="O7" s="15">
        <v>0.71</v>
      </c>
      <c r="P7" s="12"/>
      <c r="Q7" s="87">
        <v>1</v>
      </c>
      <c r="R7" s="6">
        <v>0.17100000000000001</v>
      </c>
      <c r="S7" s="6">
        <v>6.8000000000000005E-2</v>
      </c>
      <c r="T7" s="2">
        <v>0.52</v>
      </c>
      <c r="U7" s="6">
        <v>7.4999999999999997E-2</v>
      </c>
      <c r="V7" s="87">
        <v>3</v>
      </c>
      <c r="W7" s="10"/>
      <c r="X7" s="7">
        <v>3.46</v>
      </c>
      <c r="Y7" s="7">
        <v>0.25</v>
      </c>
      <c r="Z7" s="7">
        <v>5.9</v>
      </c>
      <c r="AA7" s="7">
        <v>0.3</v>
      </c>
      <c r="AB7" s="4">
        <v>76</v>
      </c>
      <c r="AC7" s="4">
        <v>23</v>
      </c>
      <c r="AD7" s="2">
        <v>0.45</v>
      </c>
      <c r="AE7" s="6">
        <v>7.5999999999999998E-2</v>
      </c>
      <c r="AF7" s="7">
        <v>27.86979072689843</v>
      </c>
      <c r="AG7" s="7">
        <v>9.3667177136788595</v>
      </c>
      <c r="AH7" s="2">
        <v>0.83</v>
      </c>
      <c r="AI7" s="2">
        <v>0.6</v>
      </c>
      <c r="AJ7" s="10"/>
      <c r="AK7" s="1"/>
      <c r="AL7" s="1"/>
      <c r="AM7" s="1"/>
      <c r="AN7" s="1"/>
      <c r="AO7" s="4"/>
      <c r="AP7" s="1"/>
      <c r="AQ7" s="13"/>
      <c r="AR7" s="79"/>
      <c r="AS7" s="6">
        <v>0.60299999999999998</v>
      </c>
      <c r="AT7" s="6"/>
      <c r="AU7" s="6">
        <f>AS7+0.5*(108/100)-0.2</f>
        <v>0.94300000000000006</v>
      </c>
      <c r="AV7" s="3">
        <v>0.25</v>
      </c>
      <c r="AW7" s="6">
        <f>AS7+0.5*(108/100)+0.2*(4/3)</f>
        <v>1.4096666666666666</v>
      </c>
      <c r="AX7" s="3">
        <v>0.25</v>
      </c>
      <c r="AY7" s="3"/>
      <c r="AZ7" s="7">
        <f>8.2+((14.2-8.2)/100)*(900-843)</f>
        <v>11.62</v>
      </c>
      <c r="BA7" s="7">
        <f>8.2+((14.2-8.2)/100)*(900-892)</f>
        <v>8.68</v>
      </c>
      <c r="BB7" s="14">
        <f>7.4+((14.2-7.4)/100)*(1000-941)</f>
        <v>11.411999999999999</v>
      </c>
      <c r="BC7" s="14"/>
      <c r="BD7" s="2">
        <f>0.1623*EXP(1.0251*(AU7+0.25))</f>
        <v>0.55136155548853971</v>
      </c>
      <c r="BE7" s="2">
        <f>0.1623*EXP(1.0251*(AW7+0.25))</f>
        <v>0.88959897787173992</v>
      </c>
      <c r="BF7" s="2">
        <f>0.1623*EXP(1.0251*AU7)</f>
        <v>0.42671475738734216</v>
      </c>
      <c r="BG7" s="2">
        <f>0.1623*EXP(1.0251*AW7)</f>
        <v>0.68848654432972578</v>
      </c>
      <c r="BH7" s="2">
        <f>0.1623*EXP(1.0251*(AU7-0.25))</f>
        <v>0.33024697199063785</v>
      </c>
      <c r="BI7" s="2">
        <f>0.1623*EXP(1.0251*(AW7-0.25))</f>
        <v>0.53283977782563241</v>
      </c>
      <c r="BJ7" s="2"/>
      <c r="BK7" s="2">
        <f>(R7/BD7)/(AZ7/7.4)</f>
        <v>0.19750824094029029</v>
      </c>
      <c r="BL7" s="2">
        <f>(R7/BE7)/(AZ7/7.4)</f>
        <v>0.1224129677027849</v>
      </c>
      <c r="BM7" s="2">
        <f>(R7/BF7)/(BA7/7.4)</f>
        <v>0.3416413602164613</v>
      </c>
      <c r="BN7" s="2">
        <f>(R7/BG7)/(BA7/7.4)</f>
        <v>0.21174474844700983</v>
      </c>
      <c r="BO7" s="2">
        <f>(R7/BH7)/(BB7/7.4)</f>
        <v>0.33575865991661907</v>
      </c>
      <c r="BP7" s="2">
        <f>(R7/BI7)/(BB7/7.4)</f>
        <v>0.20809872943341606</v>
      </c>
      <c r="BQ7" s="1"/>
    </row>
    <row r="8" spans="1:69" ht="14" customHeight="1" x14ac:dyDescent="0.2">
      <c r="A8" s="1" t="s">
        <v>7</v>
      </c>
      <c r="B8" s="35">
        <v>-82.377700000000004</v>
      </c>
      <c r="C8" s="35">
        <v>48.551200000000001</v>
      </c>
      <c r="D8" s="1" t="s">
        <v>56</v>
      </c>
      <c r="E8" s="1" t="s">
        <v>61</v>
      </c>
      <c r="F8" s="1" t="s">
        <v>77</v>
      </c>
      <c r="G8" s="1" t="s">
        <v>64</v>
      </c>
      <c r="H8" s="1" t="s">
        <v>80</v>
      </c>
      <c r="I8" s="1" t="s">
        <v>8</v>
      </c>
      <c r="J8" s="1" t="s">
        <v>57</v>
      </c>
      <c r="K8" s="13">
        <v>2718</v>
      </c>
      <c r="L8" s="14">
        <v>2.2999999999999998</v>
      </c>
      <c r="M8" s="14">
        <v>2.2999999999999998</v>
      </c>
      <c r="N8" s="82"/>
      <c r="O8" s="15">
        <v>0.49</v>
      </c>
      <c r="P8" s="15">
        <v>0.16</v>
      </c>
      <c r="Q8" s="87">
        <v>2</v>
      </c>
      <c r="R8" s="6">
        <v>0.123</v>
      </c>
      <c r="S8" s="6">
        <v>5.2999999999999999E-2</v>
      </c>
      <c r="T8" s="2">
        <v>0.17</v>
      </c>
      <c r="U8" s="6">
        <v>0.182</v>
      </c>
      <c r="V8" s="87">
        <v>3</v>
      </c>
      <c r="W8" s="10"/>
      <c r="X8" s="7">
        <v>4.13</v>
      </c>
      <c r="Y8" s="7">
        <v>0.27</v>
      </c>
      <c r="Z8" s="7">
        <v>5.8</v>
      </c>
      <c r="AA8" s="7">
        <v>0.1</v>
      </c>
      <c r="AB8" s="4">
        <v>58</v>
      </c>
      <c r="AC8" s="4">
        <v>13</v>
      </c>
      <c r="AD8" s="2">
        <v>0.5</v>
      </c>
      <c r="AE8" s="6">
        <v>5.2999999999999999E-2</v>
      </c>
      <c r="AF8" s="7">
        <v>30.598330491489872</v>
      </c>
      <c r="AG8" s="7">
        <v>6.0685526933766498</v>
      </c>
      <c r="AH8" s="2">
        <v>0.84</v>
      </c>
      <c r="AI8" s="2">
        <v>0.38</v>
      </c>
      <c r="AJ8" s="10"/>
      <c r="AK8" s="7">
        <v>68.2</v>
      </c>
      <c r="AL8" s="7">
        <v>17</v>
      </c>
      <c r="AM8" s="2">
        <v>1.66</v>
      </c>
      <c r="AN8" s="2">
        <v>2.15</v>
      </c>
      <c r="AO8" s="4">
        <v>38</v>
      </c>
      <c r="AP8" s="7">
        <v>1.6</v>
      </c>
      <c r="AQ8" s="13">
        <v>896</v>
      </c>
      <c r="AR8" s="79"/>
      <c r="AS8" s="6">
        <v>0.38400000000000001</v>
      </c>
      <c r="AT8" s="6">
        <v>0.153</v>
      </c>
      <c r="AU8" s="6">
        <f>AS8+0.5*(108/100)-0.2</f>
        <v>0.72399999999999998</v>
      </c>
      <c r="AV8" s="99">
        <f>0.25+AT8</f>
        <v>0.40300000000000002</v>
      </c>
      <c r="AW8" s="6">
        <f>AS8+0.5*(108/100)+0.2*(4/3)</f>
        <v>1.1906666666666668</v>
      </c>
      <c r="AX8" s="99">
        <f>0.25+AT8</f>
        <v>0.40300000000000002</v>
      </c>
      <c r="AY8" s="3"/>
      <c r="AZ8" s="7">
        <f t="shared" ref="AZ8:AZ10" si="0">8.2+((14.2-8.2)/100)*(900-843)</f>
        <v>11.62</v>
      </c>
      <c r="BA8" s="7">
        <f t="shared" ref="BA8:BA10" si="1">8.2+((14.2-8.2)/100)*(900-892)</f>
        <v>8.68</v>
      </c>
      <c r="BB8" s="14">
        <f t="shared" ref="BB8:BB10" si="2">7.4+((14.2-7.4)/100)*(1000-941)</f>
        <v>11.411999999999999</v>
      </c>
      <c r="BC8" s="14"/>
      <c r="BD8" s="2">
        <f>0.1623*EXP(1.0251*(AU8+0.25))</f>
        <v>0.44049270059854795</v>
      </c>
      <c r="BE8" s="2">
        <f>0.1623*EXP(1.0251*(AW8+0.25))</f>
        <v>0.71071668365636653</v>
      </c>
      <c r="BF8" s="2">
        <f t="shared" ref="BF8:BF10" si="3">0.1623*EXP(1.0251*AU8)</f>
        <v>0.34091012330421988</v>
      </c>
      <c r="BG8" s="2">
        <f>0.1623*EXP(1.0251*AW8)</f>
        <v>0.55004432974809858</v>
      </c>
      <c r="BH8" s="2">
        <f>0.1623*EXP(1.0251*(AU8-0.25))</f>
        <v>0.26384026798486637</v>
      </c>
      <c r="BI8" s="2">
        <f t="shared" ref="BI8:BI10" si="4">0.1623*EXP(1.0251*(AW8-0.25))</f>
        <v>0.42569531804366384</v>
      </c>
      <c r="BJ8" s="2"/>
      <c r="BK8" s="2">
        <f>(R8/BD8)/(AZ8/7.4)</f>
        <v>0.17782465999906541</v>
      </c>
      <c r="BL8" s="2">
        <f>(R8/BE8)/(AZ8/7.4)</f>
        <v>0.11021334733979581</v>
      </c>
      <c r="BM8" s="2">
        <f>(R8/BF8)/(BA8/7.4)</f>
        <v>0.30759353854240834</v>
      </c>
      <c r="BN8" s="2">
        <f>(R8/BG8)/(BA8/7.4)</f>
        <v>0.19064236368020884</v>
      </c>
      <c r="BO8" s="2">
        <f>(R8/BH8)/(BB8/7.4)</f>
        <v>0.30229710546338512</v>
      </c>
      <c r="BP8" s="2">
        <f>(R8/BI8)/(BB8/7.4)</f>
        <v>0.18735970525362486</v>
      </c>
      <c r="BQ8" s="1"/>
    </row>
    <row r="9" spans="1:69" ht="14" customHeight="1" x14ac:dyDescent="0.2">
      <c r="A9" s="1" t="s">
        <v>10</v>
      </c>
      <c r="B9" s="35">
        <v>-81.457999999999998</v>
      </c>
      <c r="C9" s="35">
        <v>48.9801</v>
      </c>
      <c r="D9" s="1" t="s">
        <v>56</v>
      </c>
      <c r="E9" s="1" t="s">
        <v>61</v>
      </c>
      <c r="F9" s="1" t="s">
        <v>79</v>
      </c>
      <c r="G9" s="1" t="s">
        <v>64</v>
      </c>
      <c r="H9" s="1" t="s">
        <v>80</v>
      </c>
      <c r="I9" s="1" t="s">
        <v>8</v>
      </c>
      <c r="J9" s="1" t="s">
        <v>66</v>
      </c>
      <c r="K9" s="13">
        <v>2694</v>
      </c>
      <c r="L9" s="14">
        <v>4.5</v>
      </c>
      <c r="M9" s="14">
        <v>4.5</v>
      </c>
      <c r="N9" s="82"/>
      <c r="O9" s="15">
        <v>0.68</v>
      </c>
      <c r="P9" s="15">
        <v>7.0000000000000007E-2</v>
      </c>
      <c r="Q9" s="87">
        <v>2</v>
      </c>
      <c r="R9" s="6">
        <v>0.14499999999999999</v>
      </c>
      <c r="S9" s="6">
        <v>8.4000000000000005E-2</v>
      </c>
      <c r="T9" s="2">
        <v>0.01</v>
      </c>
      <c r="U9" s="6">
        <v>1.2999999999999999E-2</v>
      </c>
      <c r="V9" s="87" t="s">
        <v>124</v>
      </c>
      <c r="W9" s="10"/>
      <c r="X9" s="7">
        <v>4.0599999999999996</v>
      </c>
      <c r="Y9" s="7">
        <v>0.28000000000000003</v>
      </c>
      <c r="Z9" s="7">
        <v>5.9</v>
      </c>
      <c r="AA9" s="7">
        <v>0.1</v>
      </c>
      <c r="AB9" s="4">
        <v>198</v>
      </c>
      <c r="AC9" s="4">
        <v>13</v>
      </c>
      <c r="AD9" s="2">
        <v>0.51</v>
      </c>
      <c r="AE9" s="6">
        <v>1.4999999999999999E-2</v>
      </c>
      <c r="AF9" s="7">
        <v>29.939066070213507</v>
      </c>
      <c r="AG9" s="7">
        <v>9.4991162440664354</v>
      </c>
      <c r="AH9" s="54">
        <v>2.2799999999999998</v>
      </c>
      <c r="AI9" s="54">
        <v>0.21</v>
      </c>
      <c r="AJ9" s="10"/>
      <c r="AK9" s="7">
        <v>73.3</v>
      </c>
      <c r="AL9" s="7">
        <v>13.5</v>
      </c>
      <c r="AM9" s="2">
        <v>0.81</v>
      </c>
      <c r="AN9" s="2">
        <v>2.17</v>
      </c>
      <c r="AO9" s="4">
        <v>59</v>
      </c>
      <c r="AP9" s="7">
        <v>1.8</v>
      </c>
      <c r="AQ9" s="13">
        <v>918</v>
      </c>
      <c r="AR9" s="79"/>
      <c r="AS9" s="6">
        <v>0.57299999999999995</v>
      </c>
      <c r="AT9" s="6">
        <v>7.4173205840755929E-2</v>
      </c>
      <c r="AU9" s="6">
        <f>AS9+0.5*(108/100)-0.2</f>
        <v>0.91300000000000003</v>
      </c>
      <c r="AV9" s="99">
        <f>0.25+AT9</f>
        <v>0.32417320584075593</v>
      </c>
      <c r="AW9" s="6">
        <f>AS9+0.5*(108/100)+0.2*(4/3)</f>
        <v>1.3796666666666666</v>
      </c>
      <c r="AX9" s="99">
        <f>0.25+AT9</f>
        <v>0.32417320584075593</v>
      </c>
      <c r="AY9" s="3"/>
      <c r="AZ9" s="7">
        <f t="shared" si="0"/>
        <v>11.62</v>
      </c>
      <c r="BA9" s="7">
        <f t="shared" si="1"/>
        <v>8.68</v>
      </c>
      <c r="BB9" s="14">
        <f t="shared" si="2"/>
        <v>11.411999999999999</v>
      </c>
      <c r="BC9" s="14"/>
      <c r="BD9" s="2">
        <f>0.1623*EXP(1.0251*(AU9+0.25))</f>
        <v>0.53466360558161652</v>
      </c>
      <c r="BE9" s="2">
        <f>0.1623*EXP(1.0251*(AW9+0.25))</f>
        <v>0.86265752897693904</v>
      </c>
      <c r="BF9" s="2">
        <f t="shared" si="3"/>
        <v>0.41379172789341001</v>
      </c>
      <c r="BG9" s="2">
        <f>0.1623*EXP(1.0251*AW9)</f>
        <v>0.66763577279085429</v>
      </c>
      <c r="BH9" s="2">
        <f>0.1623*EXP(1.0251*(AU9-0.25))</f>
        <v>0.32024546328855474</v>
      </c>
      <c r="BI9" s="2">
        <f t="shared" si="4"/>
        <v>0.51670275878616578</v>
      </c>
      <c r="BJ9" s="2"/>
      <c r="BK9" s="2">
        <f>(R9/BD9)/(AZ9/7.4)</f>
        <v>0.17270820526101111</v>
      </c>
      <c r="BL9" s="2">
        <f>(R9/BE9)/(AZ9/7.4)</f>
        <v>0.10704223708322913</v>
      </c>
      <c r="BM9" s="2">
        <f>(R9/BF9)/(BA9/7.4)</f>
        <v>0.29874331260817366</v>
      </c>
      <c r="BN9" s="2">
        <f>(R9/BG9)/(BA9/7.4)</f>
        <v>0.18515711194442264</v>
      </c>
      <c r="BO9" s="2">
        <f>(R9/BH9)/(BB9/7.4)</f>
        <v>0.29359927099230348</v>
      </c>
      <c r="BP9" s="2">
        <f>(R9/BI9)/(BB9/7.4)</f>
        <v>0.18196890370973101</v>
      </c>
      <c r="BQ9" s="1"/>
    </row>
    <row r="10" spans="1:69" ht="14" customHeight="1" x14ac:dyDescent="0.2">
      <c r="A10" s="1" t="s">
        <v>3</v>
      </c>
      <c r="B10" s="35">
        <v>-81.258399999999995</v>
      </c>
      <c r="C10" s="35">
        <v>48.910400000000003</v>
      </c>
      <c r="D10" s="1" t="s">
        <v>56</v>
      </c>
      <c r="E10" s="1" t="s">
        <v>61</v>
      </c>
      <c r="F10" s="5" t="s">
        <v>77</v>
      </c>
      <c r="G10" s="1" t="s">
        <v>64</v>
      </c>
      <c r="H10" s="1" t="s">
        <v>80</v>
      </c>
      <c r="I10" s="1" t="s">
        <v>58</v>
      </c>
      <c r="J10" s="1" t="s">
        <v>57</v>
      </c>
      <c r="K10" s="13">
        <v>2722</v>
      </c>
      <c r="L10" s="14">
        <v>1.7</v>
      </c>
      <c r="M10" s="14">
        <v>1.6</v>
      </c>
      <c r="N10" s="82"/>
      <c r="O10" s="15">
        <v>0.36</v>
      </c>
      <c r="P10" s="12"/>
      <c r="Q10" s="87">
        <v>1</v>
      </c>
      <c r="R10" s="6">
        <v>0.109</v>
      </c>
      <c r="S10" s="6">
        <v>0</v>
      </c>
      <c r="T10" s="2">
        <v>0.01</v>
      </c>
      <c r="U10" s="6"/>
      <c r="V10" s="87" t="s">
        <v>125</v>
      </c>
      <c r="W10" s="10"/>
      <c r="X10" s="7">
        <v>3.58</v>
      </c>
      <c r="Y10" s="7">
        <v>0.19500000000000001</v>
      </c>
      <c r="Z10" s="7">
        <v>5.7</v>
      </c>
      <c r="AA10" s="7">
        <v>0</v>
      </c>
      <c r="AB10" s="4">
        <v>85</v>
      </c>
      <c r="AC10" s="4">
        <v>7</v>
      </c>
      <c r="AD10" s="2">
        <v>0.68</v>
      </c>
      <c r="AE10" s="6">
        <v>3.6999999999999998E-2</v>
      </c>
      <c r="AF10" s="7">
        <v>16.311060633469253</v>
      </c>
      <c r="AG10" s="7">
        <v>4.4493333037573697</v>
      </c>
      <c r="AH10" s="54">
        <v>2.2200000000000002</v>
      </c>
      <c r="AI10" s="54">
        <v>0.53</v>
      </c>
      <c r="AJ10" s="10"/>
      <c r="AK10" s="1"/>
      <c r="AL10" s="1"/>
      <c r="AM10" s="1"/>
      <c r="AN10" s="1"/>
      <c r="AO10" s="4"/>
      <c r="AP10" s="1"/>
      <c r="AQ10" s="13"/>
      <c r="AR10" s="79"/>
      <c r="AS10" s="6">
        <v>0.26500000000000001</v>
      </c>
      <c r="AT10" s="6"/>
      <c r="AU10" s="6">
        <f>AS10+0.5*(108/100)-0.2</f>
        <v>0.60499999999999998</v>
      </c>
      <c r="AV10" s="3">
        <v>0.25</v>
      </c>
      <c r="AW10" s="6">
        <f>AS10+0.5*(108/100)+0.2*(4/3)</f>
        <v>1.0716666666666668</v>
      </c>
      <c r="AX10" s="3">
        <v>0.25</v>
      </c>
      <c r="AY10" s="3"/>
      <c r="AZ10" s="7">
        <f t="shared" si="0"/>
        <v>11.62</v>
      </c>
      <c r="BA10" s="7">
        <f t="shared" si="1"/>
        <v>8.68</v>
      </c>
      <c r="BB10" s="14">
        <f t="shared" si="2"/>
        <v>11.411999999999999</v>
      </c>
      <c r="BC10" s="14"/>
      <c r="BD10" s="2">
        <f>0.1623*EXP(1.0251*(AU10+0.25))</f>
        <v>0.3899065030138546</v>
      </c>
      <c r="BE10" s="2">
        <f>0.1623*EXP(1.0251*(AW10+0.25))</f>
        <v>0.62909795413525027</v>
      </c>
      <c r="BF10" s="2">
        <f t="shared" si="3"/>
        <v>0.30175999247876872</v>
      </c>
      <c r="BG10" s="2">
        <f>0.1623*EXP(1.0251*AW10)</f>
        <v>0.48687721913044485</v>
      </c>
      <c r="BH10" s="2">
        <f>0.1623*EXP(1.0251*(AU10-0.25))</f>
        <v>0.23354084211709325</v>
      </c>
      <c r="BI10" s="2">
        <f t="shared" si="4"/>
        <v>0.37680845240395067</v>
      </c>
      <c r="BJ10" s="2"/>
      <c r="BK10" s="2">
        <f>(R10/BD10)/(AZ10/7.4)</f>
        <v>0.17802935198271869</v>
      </c>
      <c r="BL10" s="2">
        <f>(R10/BE10)/(AZ10/7.4)</f>
        <v>0.11034021269520922</v>
      </c>
      <c r="BM10" s="2">
        <f>(R10/BF10)/(BA10/7.4)</f>
        <v>0.30794760603542931</v>
      </c>
      <c r="BN10" s="2">
        <f>(R10/BG10)/(BA10/7.4)</f>
        <v>0.19086180997967178</v>
      </c>
      <c r="BO10" s="2">
        <f>(R10/BH10)/(BB10/7.4)</f>
        <v>0.30264507629133597</v>
      </c>
      <c r="BP10" s="2">
        <f>(R10/BI10)/(BB10/7.4)</f>
        <v>0.18757537292156953</v>
      </c>
      <c r="BQ10" s="1"/>
    </row>
    <row r="11" spans="1:69" s="75" customFormat="1" ht="14" customHeight="1" x14ac:dyDescent="0.2">
      <c r="A11" s="61" t="s">
        <v>101</v>
      </c>
      <c r="B11" s="62"/>
      <c r="C11" s="62"/>
      <c r="D11" s="61"/>
      <c r="E11" s="61"/>
      <c r="F11" s="61"/>
      <c r="G11" s="61"/>
      <c r="H11" s="61"/>
      <c r="I11" s="61"/>
      <c r="J11" s="61"/>
      <c r="K11" s="63"/>
      <c r="L11" s="64"/>
      <c r="M11" s="64"/>
      <c r="N11" s="83"/>
      <c r="O11" s="17">
        <v>0.56000000000000005</v>
      </c>
      <c r="P11" s="53"/>
      <c r="Q11" s="53"/>
      <c r="R11" s="17">
        <v>0.14000000000000001</v>
      </c>
      <c r="S11" s="66"/>
      <c r="T11" s="17"/>
      <c r="U11" s="66"/>
      <c r="V11" s="91"/>
      <c r="W11" s="69"/>
      <c r="X11" s="68"/>
      <c r="Y11" s="68"/>
      <c r="Z11" s="68">
        <f>AVERAGE(Z7:Z10)</f>
        <v>5.8250000000000002</v>
      </c>
      <c r="AA11" s="68"/>
      <c r="AB11" s="68">
        <f>AVERAGE(AB7:AB10)</f>
        <v>104.25</v>
      </c>
      <c r="AC11" s="67"/>
      <c r="AD11" s="68">
        <f>AVERAGE(AD7:AD10)</f>
        <v>0.53500000000000003</v>
      </c>
      <c r="AE11" s="66"/>
      <c r="AF11" s="68">
        <f>AVERAGE(AF7:AF10)</f>
        <v>26.179561980517768</v>
      </c>
      <c r="AG11" s="68"/>
      <c r="AH11" s="68">
        <f>AVERAGE(AH7:AH10)</f>
        <v>1.5425</v>
      </c>
      <c r="AI11" s="17"/>
      <c r="AJ11" s="69"/>
      <c r="AK11" s="68"/>
      <c r="AL11" s="68"/>
      <c r="AM11" s="17"/>
      <c r="AN11" s="17"/>
      <c r="AO11" s="67">
        <f>AVERAGE(AO7:AO10)</f>
        <v>48.5</v>
      </c>
      <c r="AP11" s="68"/>
      <c r="AQ11" s="63">
        <f>AVERAGE(AQ7:AQ10)</f>
        <v>907</v>
      </c>
      <c r="AR11" s="80"/>
      <c r="AS11" s="17">
        <f>AVERAGE(AS7:AS10)</f>
        <v>0.45625000000000004</v>
      </c>
      <c r="AT11" s="17"/>
      <c r="AU11" s="17">
        <f>AVERAGE(AU7:AU10)</f>
        <v>0.79625000000000001</v>
      </c>
      <c r="AV11" s="65"/>
      <c r="AW11" s="17">
        <f>AVERAGE(AW7:AW10)</f>
        <v>1.2629166666666667</v>
      </c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17">
        <f t="shared" ref="BK11:BP11" si="5">AVERAGE(BK7:BK10)</f>
        <v>0.18151761454577137</v>
      </c>
      <c r="BL11" s="17">
        <f t="shared" si="5"/>
        <v>0.11250219120525476</v>
      </c>
      <c r="BM11" s="17">
        <f t="shared" si="5"/>
        <v>0.31398145435061814</v>
      </c>
      <c r="BN11" s="17">
        <f t="shared" si="5"/>
        <v>0.19460150851282826</v>
      </c>
      <c r="BO11" s="17">
        <f t="shared" si="5"/>
        <v>0.30857502816591093</v>
      </c>
      <c r="BP11" s="17">
        <f t="shared" si="5"/>
        <v>0.19125067782958535</v>
      </c>
      <c r="BQ11" s="61"/>
    </row>
    <row r="12" spans="1:69" s="75" customFormat="1" ht="14" customHeight="1" x14ac:dyDescent="0.2">
      <c r="A12" s="61" t="s">
        <v>102</v>
      </c>
      <c r="B12" s="62"/>
      <c r="C12" s="62"/>
      <c r="D12" s="61"/>
      <c r="E12" s="61"/>
      <c r="F12" s="61"/>
      <c r="G12" s="61"/>
      <c r="H12" s="61"/>
      <c r="I12" s="61"/>
      <c r="J12" s="61"/>
      <c r="K12" s="63"/>
      <c r="L12" s="64"/>
      <c r="M12" s="64"/>
      <c r="N12" s="83"/>
      <c r="O12" s="17">
        <v>0.17</v>
      </c>
      <c r="P12" s="53"/>
      <c r="Q12" s="53"/>
      <c r="R12" s="17">
        <v>0.03</v>
      </c>
      <c r="S12" s="66"/>
      <c r="T12" s="17"/>
      <c r="U12" s="66"/>
      <c r="V12" s="91"/>
      <c r="W12" s="69"/>
      <c r="X12" s="68"/>
      <c r="Y12" s="68"/>
      <c r="Z12" s="68">
        <f>_xlfn.STDEV.S(Z7:Z10)</f>
        <v>9.5742710775633941E-2</v>
      </c>
      <c r="AA12" s="68"/>
      <c r="AB12" s="68">
        <f>_xlfn.STDEV.S(AB7:AB10)</f>
        <v>63.5</v>
      </c>
      <c r="AC12" s="67"/>
      <c r="AD12" s="68">
        <f>_xlfn.STDEV.S(AD7:AD10)</f>
        <v>0.10016652800877815</v>
      </c>
      <c r="AE12" s="66"/>
      <c r="AF12" s="68">
        <f>_xlfn.STDEV.S(AF7:AF10)</f>
        <v>6.6809075782108813</v>
      </c>
      <c r="AG12" s="68"/>
      <c r="AH12" s="68">
        <f>_xlfn.STDEV.S(AH7:AH10)</f>
        <v>0.81732796354951665</v>
      </c>
      <c r="AI12" s="17"/>
      <c r="AJ12" s="69"/>
      <c r="AK12" s="68"/>
      <c r="AL12" s="68"/>
      <c r="AM12" s="17"/>
      <c r="AN12" s="17"/>
      <c r="AO12" s="67">
        <f>_xlfn.STDEV.S(AO7:AO10)</f>
        <v>14.849242404917497</v>
      </c>
      <c r="AP12" s="68"/>
      <c r="AQ12" s="63">
        <f>_xlfn.STDEV.S(AQ7:AQ10)</f>
        <v>15.556349186104045</v>
      </c>
      <c r="AR12" s="80"/>
      <c r="AS12" s="17">
        <f>_xlfn.STDEV.S(AS7:AS10)</f>
        <v>0.16016944152989956</v>
      </c>
      <c r="AT12" s="17"/>
      <c r="AU12" s="17">
        <f>_xlfn.STDEV.S(AU7:AU10)</f>
        <v>0.16016944152990015</v>
      </c>
      <c r="AV12" s="65"/>
      <c r="AW12" s="17">
        <f>_xlfn.STDEV.S(AW7:AW10)</f>
        <v>0.16016944152989876</v>
      </c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17">
        <f t="shared" ref="BK12:BP12" si="6">_xlfn.STDEV.S(BK7:BK10)</f>
        <v>1.0940927953154258E-2</v>
      </c>
      <c r="BL12" s="17">
        <f t="shared" si="6"/>
        <v>6.7810409013407428E-3</v>
      </c>
      <c r="BM12" s="17">
        <f t="shared" si="6"/>
        <v>1.8925152136188297E-2</v>
      </c>
      <c r="BN12" s="17">
        <f t="shared" si="6"/>
        <v>1.1729556327312346E-2</v>
      </c>
      <c r="BO12" s="17">
        <f t="shared" si="6"/>
        <v>1.8599281175846794E-2</v>
      </c>
      <c r="BP12" s="17">
        <f t="shared" si="6"/>
        <v>1.1527585861909715E-2</v>
      </c>
      <c r="BQ12" s="61"/>
    </row>
    <row r="13" spans="1:69" s="75" customFormat="1" ht="14" customHeight="1" x14ac:dyDescent="0.2">
      <c r="A13" s="61" t="s">
        <v>14</v>
      </c>
      <c r="B13" s="62"/>
      <c r="C13" s="62"/>
      <c r="D13" s="61"/>
      <c r="E13" s="61"/>
      <c r="F13" s="61"/>
      <c r="G13" s="61"/>
      <c r="H13" s="61"/>
      <c r="I13" s="61"/>
      <c r="J13" s="61"/>
      <c r="K13" s="63"/>
      <c r="L13" s="64"/>
      <c r="M13" s="64"/>
      <c r="N13" s="83"/>
      <c r="O13" s="67">
        <f>COUNT(O7:O10)</f>
        <v>4</v>
      </c>
      <c r="P13" s="53"/>
      <c r="Q13" s="53"/>
      <c r="R13" s="67">
        <f>COUNT(R7:R10)</f>
        <v>4</v>
      </c>
      <c r="S13" s="66"/>
      <c r="T13" s="17"/>
      <c r="U13" s="66"/>
      <c r="V13" s="91"/>
      <c r="W13" s="69"/>
      <c r="X13" s="68"/>
      <c r="Y13" s="68"/>
      <c r="Z13" s="67">
        <f>COUNT(Z7:Z10)</f>
        <v>4</v>
      </c>
      <c r="AA13" s="68"/>
      <c r="AB13" s="67">
        <f>COUNT(AB7:AB10)</f>
        <v>4</v>
      </c>
      <c r="AC13" s="67"/>
      <c r="AD13" s="67">
        <f>COUNT(AD7:AD10)</f>
        <v>4</v>
      </c>
      <c r="AE13" s="66"/>
      <c r="AF13" s="67">
        <f>COUNT(AF7:AF10)</f>
        <v>4</v>
      </c>
      <c r="AG13" s="68"/>
      <c r="AH13" s="67">
        <f>COUNT(AH7:AH10)</f>
        <v>4</v>
      </c>
      <c r="AI13" s="17"/>
      <c r="AJ13" s="69"/>
      <c r="AK13" s="68"/>
      <c r="AL13" s="68"/>
      <c r="AM13" s="17"/>
      <c r="AN13" s="17"/>
      <c r="AO13" s="67">
        <f>COUNT(AO7:AO10)</f>
        <v>2</v>
      </c>
      <c r="AP13" s="68"/>
      <c r="AQ13" s="63">
        <f>COUNT(AQ7:AQ10)</f>
        <v>2</v>
      </c>
      <c r="AR13" s="80"/>
      <c r="AS13" s="67">
        <f>COUNT(AS7:AS10)</f>
        <v>4</v>
      </c>
      <c r="AT13" s="67"/>
      <c r="AU13" s="67">
        <f>COUNT(AU7:AU10)</f>
        <v>4</v>
      </c>
      <c r="AV13" s="65"/>
      <c r="AW13" s="67">
        <f>COUNT(AW7:AW10)</f>
        <v>4</v>
      </c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7">
        <f t="shared" ref="BK13:BP13" si="7">COUNT(BK7:BK10)</f>
        <v>4</v>
      </c>
      <c r="BL13" s="67">
        <f t="shared" si="7"/>
        <v>4</v>
      </c>
      <c r="BM13" s="67">
        <f t="shared" si="7"/>
        <v>4</v>
      </c>
      <c r="BN13" s="67">
        <f t="shared" si="7"/>
        <v>4</v>
      </c>
      <c r="BO13" s="67">
        <f t="shared" si="7"/>
        <v>4</v>
      </c>
      <c r="BP13" s="67">
        <f t="shared" si="7"/>
        <v>4</v>
      </c>
      <c r="BQ13" s="61"/>
    </row>
    <row r="14" spans="1:69" x14ac:dyDescent="0.2">
      <c r="A14" s="46" t="s">
        <v>99</v>
      </c>
      <c r="B14" s="47"/>
      <c r="C14" s="47"/>
      <c r="D14" s="46"/>
      <c r="E14" s="46"/>
      <c r="F14" s="46"/>
      <c r="G14" s="46"/>
      <c r="H14" s="46"/>
      <c r="I14" s="46"/>
      <c r="J14" s="46"/>
      <c r="K14" s="48"/>
      <c r="L14" s="48"/>
      <c r="M14" s="48"/>
      <c r="N14" s="78"/>
      <c r="O14" s="48"/>
      <c r="P14" s="48"/>
      <c r="Q14" s="48"/>
      <c r="R14" s="46"/>
      <c r="S14" s="48"/>
      <c r="T14" s="49"/>
      <c r="U14" s="48"/>
      <c r="V14" s="90"/>
      <c r="W14" s="51"/>
      <c r="X14" s="59"/>
      <c r="Y14" s="60"/>
      <c r="Z14" s="46"/>
      <c r="AA14" s="60"/>
      <c r="AB14" s="46"/>
      <c r="AC14" s="46"/>
      <c r="AD14" s="50"/>
      <c r="AE14" s="46"/>
      <c r="AF14" s="59"/>
      <c r="AG14" s="59"/>
      <c r="AH14" s="46"/>
      <c r="AI14" s="46"/>
      <c r="AJ14" s="51"/>
      <c r="AK14" s="46"/>
      <c r="AL14" s="46"/>
      <c r="AM14" s="46"/>
      <c r="AN14" s="46"/>
      <c r="AO14" s="52"/>
      <c r="AP14" s="46"/>
      <c r="AQ14" s="97"/>
      <c r="AR14" s="7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18"/>
    </row>
    <row r="15" spans="1:69" ht="14" customHeight="1" x14ac:dyDescent="0.2">
      <c r="A15" s="9" t="s">
        <v>4</v>
      </c>
      <c r="B15" s="23">
        <v>-82.415700000000001</v>
      </c>
      <c r="C15" s="23">
        <v>47.939300000000003</v>
      </c>
      <c r="D15" s="9" t="s">
        <v>56</v>
      </c>
      <c r="E15" s="9" t="s">
        <v>70</v>
      </c>
      <c r="F15" s="9" t="s">
        <v>79</v>
      </c>
      <c r="G15" s="9" t="s">
        <v>64</v>
      </c>
      <c r="H15" s="1" t="s">
        <v>80</v>
      </c>
      <c r="I15" s="9" t="s">
        <v>11</v>
      </c>
      <c r="J15" s="9" t="s">
        <v>66</v>
      </c>
      <c r="K15" s="24">
        <v>2701</v>
      </c>
      <c r="L15" s="25">
        <v>2.2999999999999998</v>
      </c>
      <c r="M15" s="25">
        <v>1.5</v>
      </c>
      <c r="N15" s="84"/>
      <c r="O15" s="26">
        <v>1</v>
      </c>
      <c r="P15" s="27"/>
      <c r="Q15" s="27">
        <v>1</v>
      </c>
      <c r="R15" s="29">
        <v>4.0000000000000001E-3</v>
      </c>
      <c r="S15" s="29">
        <v>2E-3</v>
      </c>
      <c r="T15" s="30">
        <v>0.02</v>
      </c>
      <c r="U15" s="29">
        <v>1E-3</v>
      </c>
      <c r="V15" s="92" t="s">
        <v>126</v>
      </c>
      <c r="W15" s="31"/>
      <c r="X15" s="32">
        <v>3.55</v>
      </c>
      <c r="Y15" s="7">
        <v>0.39</v>
      </c>
      <c r="Z15" s="32">
        <v>5.7</v>
      </c>
      <c r="AA15" s="7">
        <v>0.15</v>
      </c>
      <c r="AB15" s="22">
        <v>90</v>
      </c>
      <c r="AC15" s="22">
        <v>53</v>
      </c>
      <c r="AD15" s="30">
        <v>0.38</v>
      </c>
      <c r="AE15" s="29">
        <v>6.8000000000000005E-2</v>
      </c>
      <c r="AF15" s="32">
        <v>12.933201412679521</v>
      </c>
      <c r="AG15" s="32">
        <v>4.8644728419851031</v>
      </c>
      <c r="AH15" s="30">
        <v>0.19</v>
      </c>
      <c r="AI15" s="30">
        <v>0.5</v>
      </c>
      <c r="AJ15" s="31"/>
      <c r="AK15" s="9"/>
      <c r="AL15" s="9"/>
      <c r="AM15" s="9"/>
      <c r="AN15" s="9"/>
      <c r="AO15" s="22"/>
      <c r="AP15" s="9"/>
      <c r="AQ15" s="24"/>
      <c r="AR15" s="81"/>
      <c r="AS15" s="21"/>
      <c r="AT15" s="21"/>
      <c r="AU15" s="21"/>
      <c r="AV15" s="28"/>
      <c r="AW15" s="21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9"/>
    </row>
    <row r="16" spans="1:69" ht="14" customHeight="1" x14ac:dyDescent="0.2">
      <c r="A16" s="20" t="s">
        <v>23</v>
      </c>
      <c r="B16" s="23">
        <v>-82.360299999999995</v>
      </c>
      <c r="C16" s="23">
        <v>47.7774</v>
      </c>
      <c r="D16" s="20" t="s">
        <v>56</v>
      </c>
      <c r="E16" s="20" t="s">
        <v>59</v>
      </c>
      <c r="F16" s="9" t="s">
        <v>75</v>
      </c>
      <c r="G16" s="9" t="s">
        <v>64</v>
      </c>
      <c r="H16" s="1" t="s">
        <v>80</v>
      </c>
      <c r="I16" s="9" t="s">
        <v>36</v>
      </c>
      <c r="J16" s="9" t="s">
        <v>49</v>
      </c>
      <c r="K16" s="24">
        <v>2735</v>
      </c>
      <c r="L16" s="25">
        <v>6</v>
      </c>
      <c r="M16" s="25">
        <v>4</v>
      </c>
      <c r="N16" s="84"/>
      <c r="O16" s="18"/>
      <c r="P16" s="18"/>
      <c r="Q16" s="18"/>
      <c r="R16" s="29">
        <v>8.0000000000000002E-3</v>
      </c>
      <c r="S16" s="29">
        <v>2E-3</v>
      </c>
      <c r="T16" s="30">
        <v>0.57999999999999996</v>
      </c>
      <c r="U16" s="29">
        <v>6.7000000000000004E-2</v>
      </c>
      <c r="V16" s="92" t="s">
        <v>126</v>
      </c>
      <c r="W16" s="33"/>
      <c r="X16" s="32">
        <v>3.58</v>
      </c>
      <c r="Y16" s="7">
        <v>0.26500000000000001</v>
      </c>
      <c r="Z16" s="32">
        <v>4.9000000000000004</v>
      </c>
      <c r="AA16" s="7">
        <v>0.2</v>
      </c>
      <c r="AB16" s="9">
        <v>132</v>
      </c>
      <c r="AC16" s="9">
        <v>24</v>
      </c>
      <c r="AD16" s="30">
        <v>0.37</v>
      </c>
      <c r="AE16" s="29">
        <v>8.1000000000000003E-2</v>
      </c>
      <c r="AF16" s="32">
        <v>16.008667921994299</v>
      </c>
      <c r="AG16" s="32">
        <v>3.7978781313589369</v>
      </c>
      <c r="AH16" s="54">
        <v>0.04</v>
      </c>
      <c r="AI16" s="54">
        <v>0.54</v>
      </c>
      <c r="AJ16" s="33"/>
      <c r="AK16" s="32"/>
      <c r="AL16" s="9"/>
      <c r="AM16" s="30"/>
      <c r="AN16" s="30"/>
      <c r="AO16" s="22"/>
      <c r="AP16" s="32"/>
      <c r="AQ16" s="24"/>
      <c r="AR16" s="81"/>
      <c r="AS16" s="18"/>
      <c r="AT16" s="18"/>
      <c r="AU16" s="18"/>
      <c r="AV16" s="9"/>
      <c r="AW16" s="18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</row>
    <row r="17" spans="1:69" ht="14" customHeight="1" x14ac:dyDescent="0.2">
      <c r="A17" s="9" t="s">
        <v>63</v>
      </c>
      <c r="B17" s="23">
        <v>-82.335599999999999</v>
      </c>
      <c r="C17" s="23">
        <v>48.639000000000003</v>
      </c>
      <c r="D17" s="9" t="s">
        <v>56</v>
      </c>
      <c r="E17" s="9" t="s">
        <v>61</v>
      </c>
      <c r="F17" s="9" t="s">
        <v>77</v>
      </c>
      <c r="G17" s="9" t="s">
        <v>64</v>
      </c>
      <c r="H17" s="1" t="s">
        <v>80</v>
      </c>
      <c r="I17" s="9" t="s">
        <v>11</v>
      </c>
      <c r="J17" s="9" t="s">
        <v>57</v>
      </c>
      <c r="K17" s="24">
        <v>2710</v>
      </c>
      <c r="L17" s="25">
        <v>1.9</v>
      </c>
      <c r="M17" s="25">
        <v>1.9</v>
      </c>
      <c r="N17" s="84"/>
      <c r="O17" s="26" t="s">
        <v>73</v>
      </c>
      <c r="P17" s="26"/>
      <c r="Q17" s="26"/>
      <c r="R17" s="29">
        <v>1.0999999999999999E-2</v>
      </c>
      <c r="S17" s="29">
        <v>1E-3</v>
      </c>
      <c r="T17" s="30">
        <v>0</v>
      </c>
      <c r="U17" s="29">
        <v>0</v>
      </c>
      <c r="V17" s="92" t="s">
        <v>126</v>
      </c>
      <c r="W17" s="31"/>
      <c r="X17" s="32">
        <v>4.0199999999999996</v>
      </c>
      <c r="Y17" s="7">
        <v>0.34</v>
      </c>
      <c r="Z17" s="32">
        <v>5.5</v>
      </c>
      <c r="AA17" s="7">
        <v>0.2</v>
      </c>
      <c r="AB17" s="22">
        <v>61</v>
      </c>
      <c r="AC17" s="22">
        <v>29</v>
      </c>
      <c r="AD17" s="30">
        <v>0.19</v>
      </c>
      <c r="AE17" s="29">
        <v>5.1999999999999998E-2</v>
      </c>
      <c r="AF17" s="32">
        <v>4.6976811978314092</v>
      </c>
      <c r="AG17" s="32">
        <v>3.0195546580132393</v>
      </c>
      <c r="AH17" s="30">
        <v>-0.65</v>
      </c>
      <c r="AI17" s="30">
        <v>0.56000000000000005</v>
      </c>
      <c r="AJ17" s="31"/>
      <c r="AK17" s="32">
        <v>66.5</v>
      </c>
      <c r="AL17" s="32">
        <v>4.9000000000000004</v>
      </c>
      <c r="AM17" s="30">
        <v>0.82</v>
      </c>
      <c r="AN17" s="30">
        <v>1.63</v>
      </c>
      <c r="AO17" s="22">
        <v>10</v>
      </c>
      <c r="AP17" s="32">
        <v>1</v>
      </c>
      <c r="AQ17" s="24">
        <v>860</v>
      </c>
      <c r="AR17" s="81"/>
      <c r="AS17" s="21"/>
      <c r="AT17" s="21"/>
      <c r="AU17" s="21"/>
      <c r="AV17" s="28"/>
      <c r="AW17" s="21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9"/>
    </row>
    <row r="18" spans="1:69" ht="14" customHeight="1" x14ac:dyDescent="0.2">
      <c r="A18" s="9"/>
      <c r="B18" s="23"/>
      <c r="C18" s="23"/>
      <c r="D18" s="9"/>
      <c r="E18" s="9"/>
      <c r="F18" s="9"/>
      <c r="G18" s="9"/>
      <c r="H18" s="9"/>
      <c r="I18" s="9"/>
      <c r="J18" s="9"/>
      <c r="K18" s="24"/>
      <c r="L18" s="16"/>
      <c r="M18" s="16"/>
      <c r="N18" s="85"/>
      <c r="O18" s="26"/>
      <c r="P18" s="26"/>
      <c r="Q18" s="26"/>
      <c r="R18" s="29"/>
      <c r="S18" s="29"/>
      <c r="T18" s="30"/>
      <c r="U18" s="29"/>
      <c r="V18" s="92"/>
      <c r="W18" s="31"/>
      <c r="X18" s="32"/>
      <c r="Y18" s="7"/>
      <c r="Z18" s="32"/>
      <c r="AA18" s="7"/>
      <c r="AB18" s="22"/>
      <c r="AC18" s="22"/>
      <c r="AD18" s="30"/>
      <c r="AE18" s="29"/>
      <c r="AF18" s="32"/>
      <c r="AG18" s="32"/>
      <c r="AH18" s="30"/>
      <c r="AI18" s="30"/>
      <c r="AJ18" s="31"/>
      <c r="AK18" s="32"/>
      <c r="AL18" s="9"/>
      <c r="AM18" s="30"/>
      <c r="AN18" s="30"/>
      <c r="AO18" s="22"/>
      <c r="AP18" s="32"/>
      <c r="AQ18" s="24"/>
      <c r="AR18" s="81"/>
      <c r="AS18" s="21"/>
      <c r="AT18" s="21"/>
      <c r="AU18" s="21"/>
      <c r="AV18" s="28"/>
      <c r="AW18" s="21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9"/>
    </row>
    <row r="19" spans="1:69" ht="14" customHeight="1" x14ac:dyDescent="0.2">
      <c r="A19" s="20" t="s">
        <v>29</v>
      </c>
      <c r="B19" s="23">
        <v>-80.971500000000006</v>
      </c>
      <c r="C19" s="23">
        <v>47.6297</v>
      </c>
      <c r="D19" s="20" t="s">
        <v>56</v>
      </c>
      <c r="E19" s="20" t="s">
        <v>61</v>
      </c>
      <c r="F19" s="20" t="s">
        <v>77</v>
      </c>
      <c r="G19" s="9" t="s">
        <v>64</v>
      </c>
      <c r="H19" s="1" t="s">
        <v>80</v>
      </c>
      <c r="I19" s="9" t="s">
        <v>38</v>
      </c>
      <c r="J19" s="9" t="s">
        <v>57</v>
      </c>
      <c r="K19" s="24">
        <v>2717</v>
      </c>
      <c r="L19" s="25">
        <v>1.7</v>
      </c>
      <c r="M19" s="25">
        <v>1.7</v>
      </c>
      <c r="N19" s="84"/>
      <c r="O19" s="18"/>
      <c r="P19" s="18"/>
      <c r="Q19" s="18"/>
      <c r="R19" s="29">
        <v>0</v>
      </c>
      <c r="S19" s="29"/>
      <c r="T19" s="30">
        <v>0.77</v>
      </c>
      <c r="U19" s="29"/>
      <c r="V19" s="92" t="s">
        <v>125</v>
      </c>
      <c r="W19" s="33"/>
      <c r="X19" s="32">
        <v>3.87</v>
      </c>
      <c r="Y19" s="7">
        <v>0.47</v>
      </c>
      <c r="Z19" s="32">
        <v>5.5</v>
      </c>
      <c r="AA19" s="7">
        <v>0.1</v>
      </c>
      <c r="AB19" s="9">
        <v>64</v>
      </c>
      <c r="AC19" s="9">
        <v>28</v>
      </c>
      <c r="AD19" s="30">
        <v>0.35</v>
      </c>
      <c r="AE19" s="29">
        <v>4.7E-2</v>
      </c>
      <c r="AF19" s="32">
        <v>13.966488747482318</v>
      </c>
      <c r="AG19" s="32">
        <v>4.3334520737069697</v>
      </c>
      <c r="AH19" s="30">
        <v>0.08</v>
      </c>
      <c r="AI19" s="30">
        <v>0.43</v>
      </c>
      <c r="AJ19" s="33"/>
      <c r="AK19" s="32">
        <v>67.599999999999994</v>
      </c>
      <c r="AL19" s="32">
        <v>8.3000000000000007</v>
      </c>
      <c r="AM19" s="30">
        <v>0.95</v>
      </c>
      <c r="AN19" s="30">
        <v>1.76</v>
      </c>
      <c r="AO19" s="22">
        <v>20</v>
      </c>
      <c r="AP19" s="32">
        <v>1.3</v>
      </c>
      <c r="AQ19" s="24">
        <v>902</v>
      </c>
      <c r="AR19" s="81"/>
      <c r="AS19" s="18"/>
      <c r="AT19" s="18"/>
      <c r="AU19" s="18"/>
      <c r="AV19" s="9"/>
      <c r="AW19" s="18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</row>
    <row r="20" spans="1:69" ht="14" customHeight="1" x14ac:dyDescent="0.2">
      <c r="A20" s="20" t="s">
        <v>45</v>
      </c>
      <c r="B20" s="23">
        <v>-83.9084</v>
      </c>
      <c r="C20" s="23">
        <v>47.010899999999999</v>
      </c>
      <c r="D20" s="20" t="s">
        <v>56</v>
      </c>
      <c r="E20" s="20" t="s">
        <v>61</v>
      </c>
      <c r="F20" s="20" t="s">
        <v>79</v>
      </c>
      <c r="G20" s="9" t="s">
        <v>64</v>
      </c>
      <c r="H20" s="1" t="s">
        <v>80</v>
      </c>
      <c r="I20" s="9" t="s">
        <v>40</v>
      </c>
      <c r="J20" s="9" t="s">
        <v>49</v>
      </c>
      <c r="K20" s="24">
        <v>2701</v>
      </c>
      <c r="L20" s="25">
        <v>2</v>
      </c>
      <c r="M20" s="25">
        <v>2</v>
      </c>
      <c r="N20" s="84"/>
      <c r="O20" s="18"/>
      <c r="P20" s="18"/>
      <c r="Q20" s="18"/>
      <c r="R20" s="29">
        <v>1.4E-2</v>
      </c>
      <c r="S20" s="29">
        <v>2E-3</v>
      </c>
      <c r="T20" s="30">
        <v>0.04</v>
      </c>
      <c r="U20" s="29">
        <v>1E-3</v>
      </c>
      <c r="V20" s="92" t="s">
        <v>126</v>
      </c>
      <c r="W20" s="33"/>
      <c r="X20" s="32">
        <v>3.94</v>
      </c>
      <c r="Y20" s="7">
        <v>0.29499999999999998</v>
      </c>
      <c r="Z20" s="32">
        <v>5.2</v>
      </c>
      <c r="AA20" s="7">
        <v>0.05</v>
      </c>
      <c r="AB20" s="9">
        <v>170</v>
      </c>
      <c r="AC20" s="9">
        <v>33</v>
      </c>
      <c r="AD20" s="30">
        <v>0.65</v>
      </c>
      <c r="AE20" s="29">
        <v>6.3E-2</v>
      </c>
      <c r="AF20" s="32">
        <v>23.452062958662918</v>
      </c>
      <c r="AG20" s="32">
        <v>4.5959355062975504</v>
      </c>
      <c r="AH20" s="30">
        <v>0.87</v>
      </c>
      <c r="AI20" s="30">
        <v>0.37</v>
      </c>
      <c r="AJ20" s="33"/>
      <c r="AK20" s="32">
        <v>71.8</v>
      </c>
      <c r="AL20" s="32">
        <v>9.5</v>
      </c>
      <c r="AM20" s="30">
        <v>1.06</v>
      </c>
      <c r="AN20" s="30">
        <v>1.96</v>
      </c>
      <c r="AO20" s="22">
        <v>49</v>
      </c>
      <c r="AP20" s="32">
        <v>1.7</v>
      </c>
      <c r="AQ20" s="24"/>
      <c r="AR20" s="81"/>
      <c r="AS20" s="18"/>
      <c r="AT20" s="18"/>
      <c r="AU20" s="18"/>
      <c r="AV20" s="9"/>
      <c r="AW20" s="18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</row>
    <row r="21" spans="1:69" ht="14" customHeight="1" x14ac:dyDescent="0.2">
      <c r="A21" s="20"/>
      <c r="B21" s="23"/>
      <c r="C21" s="23"/>
      <c r="D21" s="20"/>
      <c r="E21" s="20"/>
      <c r="F21" s="20"/>
      <c r="G21" s="9"/>
      <c r="H21" s="9"/>
      <c r="I21" s="9"/>
      <c r="J21" s="9"/>
      <c r="K21" s="24"/>
      <c r="L21" s="25"/>
      <c r="M21" s="25"/>
      <c r="N21" s="84"/>
      <c r="O21" s="18"/>
      <c r="P21" s="18"/>
      <c r="Q21" s="18"/>
      <c r="R21" s="29"/>
      <c r="S21" s="29"/>
      <c r="T21" s="30"/>
      <c r="U21" s="29"/>
      <c r="V21" s="92"/>
      <c r="W21" s="33"/>
      <c r="X21" s="32"/>
      <c r="Y21" s="7"/>
      <c r="Z21" s="32"/>
      <c r="AA21" s="7"/>
      <c r="AB21" s="9"/>
      <c r="AC21" s="9"/>
      <c r="AD21" s="30"/>
      <c r="AE21" s="29"/>
      <c r="AF21" s="32"/>
      <c r="AG21" s="32"/>
      <c r="AH21" s="30"/>
      <c r="AI21" s="30"/>
      <c r="AJ21" s="33"/>
      <c r="AK21" s="32"/>
      <c r="AL21" s="32"/>
      <c r="AM21" s="30"/>
      <c r="AN21" s="30"/>
      <c r="AO21" s="22"/>
      <c r="AP21" s="32"/>
      <c r="AQ21" s="24"/>
      <c r="AR21" s="81"/>
      <c r="AS21" s="18"/>
      <c r="AT21" s="18"/>
      <c r="AU21" s="18"/>
      <c r="AV21" s="9"/>
      <c r="AW21" s="18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</row>
    <row r="22" spans="1:69" ht="14" customHeight="1" x14ac:dyDescent="0.2">
      <c r="A22" s="20" t="s">
        <v>68</v>
      </c>
      <c r="B22" s="23">
        <v>-82.658500000000004</v>
      </c>
      <c r="C22" s="23">
        <v>47.703400000000002</v>
      </c>
      <c r="D22" s="20" t="s">
        <v>56</v>
      </c>
      <c r="E22" s="20" t="s">
        <v>59</v>
      </c>
      <c r="F22" s="20" t="s">
        <v>76</v>
      </c>
      <c r="G22" s="9" t="s">
        <v>64</v>
      </c>
      <c r="H22" s="1" t="s">
        <v>80</v>
      </c>
      <c r="I22" s="9" t="s">
        <v>13</v>
      </c>
      <c r="J22" s="9" t="s">
        <v>49</v>
      </c>
      <c r="K22" s="24">
        <v>2731</v>
      </c>
      <c r="L22" s="25">
        <v>2</v>
      </c>
      <c r="M22" s="25">
        <v>2</v>
      </c>
      <c r="N22" s="84"/>
      <c r="O22" s="18"/>
      <c r="P22" s="18"/>
      <c r="Q22" s="18"/>
      <c r="R22" s="29">
        <v>3.9E-2</v>
      </c>
      <c r="S22" s="29">
        <v>3.3000000000000002E-2</v>
      </c>
      <c r="T22" s="30">
        <v>0.37</v>
      </c>
      <c r="U22" s="29">
        <v>0.441</v>
      </c>
      <c r="V22" s="92" t="s">
        <v>126</v>
      </c>
      <c r="W22" s="33"/>
      <c r="X22" s="32">
        <v>3.72</v>
      </c>
      <c r="Y22" s="7">
        <v>0.31</v>
      </c>
      <c r="Z22" s="32">
        <v>5.6</v>
      </c>
      <c r="AA22" s="7">
        <v>0.6</v>
      </c>
      <c r="AB22" s="9">
        <v>74</v>
      </c>
      <c r="AC22" s="9">
        <v>17</v>
      </c>
      <c r="AD22" s="30">
        <v>0.39</v>
      </c>
      <c r="AE22" s="29">
        <v>5.8999999999999997E-2</v>
      </c>
      <c r="AF22" s="32">
        <v>17.602453203939593</v>
      </c>
      <c r="AG22" s="32">
        <v>5.7015196985410954</v>
      </c>
      <c r="AH22" s="30">
        <v>0.09</v>
      </c>
      <c r="AI22" s="30">
        <v>0.34</v>
      </c>
      <c r="AJ22" s="33"/>
      <c r="AK22" s="32"/>
      <c r="AL22" s="9"/>
      <c r="AM22" s="30"/>
      <c r="AN22" s="30"/>
      <c r="AO22" s="22"/>
      <c r="AP22" s="32"/>
      <c r="AQ22" s="24"/>
      <c r="AR22" s="81"/>
      <c r="AS22" s="18"/>
      <c r="AT22" s="18"/>
      <c r="AU22" s="18"/>
      <c r="AV22" s="28"/>
      <c r="AW22" s="1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9"/>
    </row>
    <row r="23" spans="1:69" ht="14" customHeight="1" x14ac:dyDescent="0.2">
      <c r="A23" s="20" t="s">
        <v>32</v>
      </c>
      <c r="B23" s="23">
        <v>-81.148499999999999</v>
      </c>
      <c r="C23" s="23">
        <v>48.204500000000003</v>
      </c>
      <c r="D23" s="20" t="s">
        <v>56</v>
      </c>
      <c r="E23" s="20" t="s">
        <v>61</v>
      </c>
      <c r="F23" s="20" t="s">
        <v>76</v>
      </c>
      <c r="G23" s="9" t="s">
        <v>64</v>
      </c>
      <c r="H23" s="1" t="s">
        <v>80</v>
      </c>
      <c r="I23" s="9" t="s">
        <v>9</v>
      </c>
      <c r="J23" s="9" t="s">
        <v>62</v>
      </c>
      <c r="K23" s="24">
        <v>2725</v>
      </c>
      <c r="L23" s="25">
        <v>1</v>
      </c>
      <c r="M23" s="25">
        <v>1</v>
      </c>
      <c r="N23" s="84"/>
      <c r="O23" s="18"/>
      <c r="P23" s="18"/>
      <c r="Q23" s="18"/>
      <c r="R23" s="29">
        <v>4.0000000000000001E-3</v>
      </c>
      <c r="S23" s="29">
        <v>2E-3</v>
      </c>
      <c r="T23" s="30">
        <v>0</v>
      </c>
      <c r="U23" s="29">
        <v>5.0000000000000001E-3</v>
      </c>
      <c r="V23" s="92" t="s">
        <v>124</v>
      </c>
      <c r="W23" s="33"/>
      <c r="X23" s="32">
        <v>3.98</v>
      </c>
      <c r="Y23" s="7">
        <v>0.28000000000000003</v>
      </c>
      <c r="Z23" s="32">
        <v>5.5</v>
      </c>
      <c r="AA23" s="7">
        <v>0.15</v>
      </c>
      <c r="AB23" s="9">
        <v>79</v>
      </c>
      <c r="AC23" s="9">
        <v>7</v>
      </c>
      <c r="AD23" s="30">
        <v>0.31</v>
      </c>
      <c r="AE23" s="29">
        <v>8.7999999999999995E-2</v>
      </c>
      <c r="AF23" s="32">
        <v>5.343884890795966</v>
      </c>
      <c r="AG23" s="32">
        <v>1.1070030663000423</v>
      </c>
      <c r="AH23" s="54">
        <v>-0.37</v>
      </c>
      <c r="AI23" s="54">
        <v>0.18</v>
      </c>
      <c r="AJ23" s="33"/>
      <c r="AK23" s="32">
        <v>76.7</v>
      </c>
      <c r="AL23" s="9">
        <v>4</v>
      </c>
      <c r="AM23" s="30">
        <v>0.6</v>
      </c>
      <c r="AN23" s="30">
        <v>1.58</v>
      </c>
      <c r="AO23" s="22">
        <v>10</v>
      </c>
      <c r="AP23" s="32">
        <v>1</v>
      </c>
      <c r="AQ23" s="24">
        <v>912</v>
      </c>
      <c r="AR23" s="81"/>
      <c r="AS23" s="18"/>
      <c r="AT23" s="18"/>
      <c r="AU23" s="18"/>
      <c r="AV23" s="9"/>
      <c r="AW23" s="18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</row>
    <row r="24" spans="1:69" ht="14" customHeight="1" x14ac:dyDescent="0.2">
      <c r="A24" s="20" t="s">
        <v>67</v>
      </c>
      <c r="B24" s="23">
        <v>-82.663799999999995</v>
      </c>
      <c r="C24" s="23">
        <v>47.719299999999997</v>
      </c>
      <c r="D24" s="20" t="s">
        <v>56</v>
      </c>
      <c r="E24" s="20" t="s">
        <v>59</v>
      </c>
      <c r="F24" s="20" t="s">
        <v>76</v>
      </c>
      <c r="G24" s="9" t="s">
        <v>64</v>
      </c>
      <c r="H24" s="1" t="s">
        <v>80</v>
      </c>
      <c r="I24" s="9" t="s">
        <v>35</v>
      </c>
      <c r="J24" s="9" t="s">
        <v>49</v>
      </c>
      <c r="K24" s="24">
        <v>2724</v>
      </c>
      <c r="L24" s="25">
        <v>1</v>
      </c>
      <c r="M24" s="25">
        <v>1</v>
      </c>
      <c r="N24" s="84"/>
      <c r="O24" s="18"/>
      <c r="P24" s="18"/>
      <c r="Q24" s="18"/>
      <c r="R24" s="29">
        <v>1.2E-2</v>
      </c>
      <c r="S24" s="29">
        <v>8.9999999999999993E-3</v>
      </c>
      <c r="T24" s="30">
        <v>0.13</v>
      </c>
      <c r="U24" s="29">
        <v>0.107</v>
      </c>
      <c r="V24" s="92" t="s">
        <v>126</v>
      </c>
      <c r="W24" s="33"/>
      <c r="X24" s="32">
        <v>3.64</v>
      </c>
      <c r="Y24" s="7">
        <v>0.32</v>
      </c>
      <c r="Z24" s="32">
        <v>5.7</v>
      </c>
      <c r="AA24" s="7">
        <v>0.2</v>
      </c>
      <c r="AB24" s="9">
        <v>149</v>
      </c>
      <c r="AC24" s="9">
        <v>36</v>
      </c>
      <c r="AD24" s="30">
        <v>0.43</v>
      </c>
      <c r="AE24" s="29">
        <v>0.13100000000000001</v>
      </c>
      <c r="AF24" s="32">
        <v>23.374353438484658</v>
      </c>
      <c r="AG24" s="32">
        <v>8.6750268163234008</v>
      </c>
      <c r="AH24" s="30">
        <v>-0.18</v>
      </c>
      <c r="AI24" s="30">
        <v>0.3</v>
      </c>
      <c r="AJ24" s="33"/>
      <c r="AK24" s="32"/>
      <c r="AL24" s="9"/>
      <c r="AM24" s="30"/>
      <c r="AN24" s="30"/>
      <c r="AO24" s="22"/>
      <c r="AP24" s="32"/>
      <c r="AQ24" s="24"/>
      <c r="AR24" s="81"/>
      <c r="AS24" s="18"/>
      <c r="AT24" s="18"/>
      <c r="AU24" s="18"/>
      <c r="AV24" s="28"/>
      <c r="AW24" s="1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9"/>
    </row>
    <row r="25" spans="1:69" ht="14" customHeight="1" x14ac:dyDescent="0.2">
      <c r="A25" s="20" t="s">
        <v>18</v>
      </c>
      <c r="B25" s="23">
        <v>-78.378</v>
      </c>
      <c r="C25" s="23">
        <v>49.503399999999999</v>
      </c>
      <c r="D25" s="20" t="s">
        <v>56</v>
      </c>
      <c r="E25" s="20" t="s">
        <v>65</v>
      </c>
      <c r="F25" s="20" t="s">
        <v>84</v>
      </c>
      <c r="G25" s="9" t="s">
        <v>64</v>
      </c>
      <c r="H25" s="1" t="s">
        <v>80</v>
      </c>
      <c r="I25" s="9" t="s">
        <v>35</v>
      </c>
      <c r="J25" s="9" t="s">
        <v>49</v>
      </c>
      <c r="K25" s="24">
        <v>2721</v>
      </c>
      <c r="L25" s="25">
        <v>0.8</v>
      </c>
      <c r="M25" s="25">
        <v>0.8</v>
      </c>
      <c r="N25" s="84"/>
      <c r="O25" s="18"/>
      <c r="P25" s="18"/>
      <c r="Q25" s="18"/>
      <c r="R25" s="29">
        <v>0</v>
      </c>
      <c r="S25" s="29"/>
      <c r="T25" s="30">
        <v>0.38</v>
      </c>
      <c r="U25" s="29">
        <v>0.159</v>
      </c>
      <c r="V25" s="92" t="s">
        <v>126</v>
      </c>
      <c r="W25" s="33"/>
      <c r="X25" s="32">
        <v>4.4400000000000004</v>
      </c>
      <c r="Y25" s="7">
        <v>0.315</v>
      </c>
      <c r="Z25" s="32">
        <v>5.7</v>
      </c>
      <c r="AA25" s="7">
        <v>0.1</v>
      </c>
      <c r="AB25" s="9">
        <v>61</v>
      </c>
      <c r="AC25" s="9">
        <v>29</v>
      </c>
      <c r="AD25" s="30">
        <v>0.2504635520871471</v>
      </c>
      <c r="AE25" s="29">
        <v>7.7896702674173562E-2</v>
      </c>
      <c r="AF25" s="32">
        <v>16.588051845891194</v>
      </c>
      <c r="AG25" s="32">
        <v>5.956454505036322</v>
      </c>
      <c r="AH25" s="30">
        <v>-0.21866822169891006</v>
      </c>
      <c r="AI25" s="30">
        <v>0.14849272737433525</v>
      </c>
      <c r="AJ25" s="33"/>
      <c r="AK25" s="32">
        <v>66.099999999999994</v>
      </c>
      <c r="AL25" s="32">
        <v>10.6</v>
      </c>
      <c r="AM25" s="30">
        <v>0.95</v>
      </c>
      <c r="AN25" s="30">
        <v>1.63</v>
      </c>
      <c r="AO25" s="22">
        <v>18</v>
      </c>
      <c r="AP25" s="32">
        <v>1.3</v>
      </c>
      <c r="AQ25" s="24">
        <v>878</v>
      </c>
      <c r="AR25" s="81"/>
      <c r="AS25" s="18"/>
      <c r="AT25" s="18"/>
      <c r="AU25" s="18"/>
      <c r="AV25" s="9"/>
      <c r="AW25" s="18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</row>
    <row r="26" spans="1:69" ht="14" customHeight="1" x14ac:dyDescent="0.2">
      <c r="A26" s="20" t="s">
        <v>25</v>
      </c>
      <c r="B26" s="23">
        <v>-82.372900000000001</v>
      </c>
      <c r="C26" s="23">
        <v>48.177799999999998</v>
      </c>
      <c r="D26" s="20" t="s">
        <v>56</v>
      </c>
      <c r="E26" s="20" t="s">
        <v>59</v>
      </c>
      <c r="F26" s="20" t="s">
        <v>77</v>
      </c>
      <c r="G26" s="9" t="s">
        <v>64</v>
      </c>
      <c r="H26" s="1" t="s">
        <v>80</v>
      </c>
      <c r="I26" s="9" t="s">
        <v>9</v>
      </c>
      <c r="J26" s="9" t="s">
        <v>49</v>
      </c>
      <c r="K26" s="24">
        <v>2718</v>
      </c>
      <c r="L26" s="25">
        <v>2</v>
      </c>
      <c r="M26" s="25">
        <v>2</v>
      </c>
      <c r="N26" s="84"/>
      <c r="O26" s="18"/>
      <c r="P26" s="18"/>
      <c r="Q26" s="18"/>
      <c r="R26" s="29">
        <v>0</v>
      </c>
      <c r="S26" s="29"/>
      <c r="T26" s="30">
        <v>0.27</v>
      </c>
      <c r="U26" s="29"/>
      <c r="V26" s="92" t="s">
        <v>125</v>
      </c>
      <c r="W26" s="33"/>
      <c r="X26" s="32">
        <v>3.69</v>
      </c>
      <c r="Y26" s="7">
        <v>0.55000000000000004</v>
      </c>
      <c r="Z26" s="32">
        <v>5.0999999999999996</v>
      </c>
      <c r="AA26" s="7">
        <v>0.3</v>
      </c>
      <c r="AB26" s="9">
        <v>92</v>
      </c>
      <c r="AC26" s="9">
        <v>12</v>
      </c>
      <c r="AD26" s="30">
        <v>0.27</v>
      </c>
      <c r="AE26" s="29">
        <v>0.11600000000000001</v>
      </c>
      <c r="AF26" s="32">
        <v>6.2086553456419091</v>
      </c>
      <c r="AG26" s="32">
        <v>7.1784585289091698</v>
      </c>
      <c r="AH26" s="54">
        <v>-0.38</v>
      </c>
      <c r="AI26" s="54">
        <v>0.56999999999999995</v>
      </c>
      <c r="AJ26" s="33"/>
      <c r="AK26" s="32"/>
      <c r="AL26" s="9"/>
      <c r="AM26" s="30"/>
      <c r="AN26" s="30"/>
      <c r="AO26" s="22"/>
      <c r="AP26" s="32"/>
      <c r="AQ26" s="24"/>
      <c r="AR26" s="81"/>
      <c r="AS26" s="18"/>
      <c r="AT26" s="18"/>
      <c r="AU26" s="18"/>
      <c r="AV26" s="9"/>
      <c r="AW26" s="18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</row>
    <row r="27" spans="1:69" ht="14" customHeight="1" x14ac:dyDescent="0.2">
      <c r="A27" s="20" t="s">
        <v>48</v>
      </c>
      <c r="B27" s="23">
        <v>-83.859700000000004</v>
      </c>
      <c r="C27" s="23">
        <v>47.058100000000003</v>
      </c>
      <c r="D27" s="20" t="s">
        <v>56</v>
      </c>
      <c r="E27" s="20" t="s">
        <v>61</v>
      </c>
      <c r="F27" s="20" t="s">
        <v>77</v>
      </c>
      <c r="G27" s="9" t="s">
        <v>64</v>
      </c>
      <c r="H27" s="1" t="s">
        <v>80</v>
      </c>
      <c r="I27" s="9" t="s">
        <v>39</v>
      </c>
      <c r="J27" s="9" t="s">
        <v>49</v>
      </c>
      <c r="K27" s="24">
        <v>2711</v>
      </c>
      <c r="L27" s="25">
        <v>3</v>
      </c>
      <c r="M27" s="25">
        <v>3</v>
      </c>
      <c r="N27" s="84"/>
      <c r="O27" s="18"/>
      <c r="P27" s="18"/>
      <c r="Q27" s="18"/>
      <c r="R27" s="29">
        <v>8.0000000000000002E-3</v>
      </c>
      <c r="S27" s="29">
        <v>0</v>
      </c>
      <c r="T27" s="30">
        <v>0.15</v>
      </c>
      <c r="U27" s="29"/>
      <c r="V27" s="92" t="s">
        <v>125</v>
      </c>
      <c r="W27" s="33"/>
      <c r="X27" s="32">
        <v>4.16</v>
      </c>
      <c r="Y27" s="7">
        <v>0.29499999999999998</v>
      </c>
      <c r="Z27" s="32">
        <v>5.8</v>
      </c>
      <c r="AA27" s="7">
        <v>0.1</v>
      </c>
      <c r="AB27" s="9">
        <v>184</v>
      </c>
      <c r="AC27" s="9">
        <v>45</v>
      </c>
      <c r="AD27" s="30">
        <v>0.45</v>
      </c>
      <c r="AE27" s="29">
        <v>0.183</v>
      </c>
      <c r="AF27" s="32">
        <v>12.873513729368899</v>
      </c>
      <c r="AG27" s="32">
        <v>0.80962308313789355</v>
      </c>
      <c r="AH27" s="30">
        <v>0.34</v>
      </c>
      <c r="AI27" s="30">
        <v>1.1200000000000001</v>
      </c>
      <c r="AJ27" s="33"/>
      <c r="AK27" s="32"/>
      <c r="AL27" s="9"/>
      <c r="AM27" s="30"/>
      <c r="AN27" s="30"/>
      <c r="AO27" s="22"/>
      <c r="AP27" s="32"/>
      <c r="AQ27" s="24"/>
      <c r="AR27" s="81"/>
      <c r="AS27" s="18"/>
      <c r="AT27" s="18"/>
      <c r="AU27" s="18"/>
      <c r="AV27" s="9"/>
      <c r="AW27" s="18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</row>
    <row r="28" spans="1:69" ht="14" customHeight="1" x14ac:dyDescent="0.2">
      <c r="A28" s="20" t="s">
        <v>24</v>
      </c>
      <c r="B28" s="23">
        <v>-82.2029</v>
      </c>
      <c r="C28" s="23">
        <v>47.639800000000001</v>
      </c>
      <c r="D28" s="20" t="s">
        <v>56</v>
      </c>
      <c r="E28" s="20" t="s">
        <v>59</v>
      </c>
      <c r="F28" s="20" t="s">
        <v>78</v>
      </c>
      <c r="G28" s="9" t="s">
        <v>64</v>
      </c>
      <c r="H28" s="9" t="s">
        <v>80</v>
      </c>
      <c r="I28" s="9" t="s">
        <v>37</v>
      </c>
      <c r="J28" s="9" t="s">
        <v>81</v>
      </c>
      <c r="K28" s="24">
        <v>2707</v>
      </c>
      <c r="L28" s="25">
        <v>1</v>
      </c>
      <c r="M28" s="25">
        <v>1</v>
      </c>
      <c r="N28" s="84"/>
      <c r="O28" s="18"/>
      <c r="P28" s="18"/>
      <c r="Q28" s="18"/>
      <c r="R28" s="29">
        <v>6.0000000000000001E-3</v>
      </c>
      <c r="S28" s="29">
        <v>6.0000000000000001E-3</v>
      </c>
      <c r="T28" s="30">
        <v>0.01</v>
      </c>
      <c r="U28" s="29">
        <v>8.0000000000000002E-3</v>
      </c>
      <c r="V28" s="92" t="s">
        <v>127</v>
      </c>
      <c r="W28" s="33"/>
      <c r="X28" s="32">
        <v>3.85</v>
      </c>
      <c r="Y28" s="7">
        <v>0.39</v>
      </c>
      <c r="Z28" s="32">
        <v>5.5</v>
      </c>
      <c r="AA28" s="7">
        <v>0.25</v>
      </c>
      <c r="AB28" s="9">
        <v>55</v>
      </c>
      <c r="AC28" s="9">
        <v>12</v>
      </c>
      <c r="AD28" s="30">
        <v>0.24</v>
      </c>
      <c r="AE28" s="29">
        <v>3.4000000000000002E-2</v>
      </c>
      <c r="AF28" s="32">
        <v>6.1495115769386572</v>
      </c>
      <c r="AG28" s="32">
        <v>1.6756793069207552</v>
      </c>
      <c r="AH28" s="30">
        <v>-0.03</v>
      </c>
      <c r="AI28" s="30">
        <v>0.33</v>
      </c>
      <c r="AJ28" s="33"/>
      <c r="AK28" s="32"/>
      <c r="AL28" s="9"/>
      <c r="AM28" s="30"/>
      <c r="AN28" s="30"/>
      <c r="AO28" s="22"/>
      <c r="AP28" s="32"/>
      <c r="AQ28" s="24"/>
      <c r="AR28" s="81"/>
      <c r="AS28" s="18"/>
      <c r="AT28" s="18"/>
      <c r="AU28" s="18"/>
      <c r="AV28" s="9"/>
      <c r="AW28" s="18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</row>
    <row r="29" spans="1:69" ht="14" customHeight="1" x14ac:dyDescent="0.2">
      <c r="A29" s="20" t="s">
        <v>28</v>
      </c>
      <c r="B29" s="23">
        <v>-80.949600000000004</v>
      </c>
      <c r="C29" s="23">
        <v>48.793999999999997</v>
      </c>
      <c r="D29" s="20" t="s">
        <v>56</v>
      </c>
      <c r="E29" s="20" t="s">
        <v>61</v>
      </c>
      <c r="F29" s="20" t="s">
        <v>78</v>
      </c>
      <c r="G29" s="9" t="s">
        <v>64</v>
      </c>
      <c r="H29" s="1" t="s">
        <v>80</v>
      </c>
      <c r="I29" s="9" t="s">
        <v>69</v>
      </c>
      <c r="J29" s="9" t="s">
        <v>49</v>
      </c>
      <c r="K29" s="24">
        <v>2705</v>
      </c>
      <c r="L29" s="25">
        <v>1.5</v>
      </c>
      <c r="M29" s="25">
        <v>1.5</v>
      </c>
      <c r="N29" s="84"/>
      <c r="O29" s="18"/>
      <c r="P29" s="18"/>
      <c r="Q29" s="18"/>
      <c r="R29" s="29">
        <v>1.2E-2</v>
      </c>
      <c r="S29" s="29">
        <v>2E-3</v>
      </c>
      <c r="T29" s="30">
        <v>0.1</v>
      </c>
      <c r="U29" s="29">
        <v>3.5999999999999997E-2</v>
      </c>
      <c r="V29" s="92" t="s">
        <v>124</v>
      </c>
      <c r="W29" s="33"/>
      <c r="X29" s="32">
        <v>3.98</v>
      </c>
      <c r="Y29" s="7">
        <v>0.36</v>
      </c>
      <c r="Z29" s="32">
        <v>5.7</v>
      </c>
      <c r="AA29" s="7">
        <v>0.1</v>
      </c>
      <c r="AB29" s="9">
        <v>131</v>
      </c>
      <c r="AC29" s="9">
        <v>20</v>
      </c>
      <c r="AD29" s="30">
        <v>0.28999999999999998</v>
      </c>
      <c r="AE29" s="29">
        <v>5.0999999999999997E-2</v>
      </c>
      <c r="AF29" s="32">
        <v>9.8135602878458936</v>
      </c>
      <c r="AG29" s="32">
        <v>2.8633576351868277</v>
      </c>
      <c r="AH29" s="54">
        <v>-7.0000000000000007E-2</v>
      </c>
      <c r="AI29" s="54">
        <v>0.63</v>
      </c>
      <c r="AJ29" s="33"/>
      <c r="AK29" s="32"/>
      <c r="AL29" s="9"/>
      <c r="AM29" s="30"/>
      <c r="AN29" s="30"/>
      <c r="AO29" s="22"/>
      <c r="AP29" s="32"/>
      <c r="AQ29" s="24"/>
      <c r="AR29" s="81"/>
      <c r="AS29" s="18"/>
      <c r="AT29" s="18"/>
      <c r="AU29" s="18"/>
      <c r="AV29" s="9"/>
      <c r="AW29" s="18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</row>
    <row r="30" spans="1:69" ht="14" customHeight="1" x14ac:dyDescent="0.2">
      <c r="A30" s="20" t="s">
        <v>31</v>
      </c>
      <c r="B30" s="23">
        <v>-78.428799999999995</v>
      </c>
      <c r="C30" s="23">
        <v>48.2502</v>
      </c>
      <c r="D30" s="20" t="s">
        <v>56</v>
      </c>
      <c r="E30" s="20" t="s">
        <v>61</v>
      </c>
      <c r="F30" s="20" t="s">
        <v>79</v>
      </c>
      <c r="G30" s="9" t="s">
        <v>64</v>
      </c>
      <c r="H30" s="1" t="s">
        <v>80</v>
      </c>
      <c r="I30" s="9" t="s">
        <v>41</v>
      </c>
      <c r="J30" s="9" t="s">
        <v>49</v>
      </c>
      <c r="K30" s="24">
        <v>2698</v>
      </c>
      <c r="L30" s="25">
        <v>0.8</v>
      </c>
      <c r="M30" s="25">
        <v>0.8</v>
      </c>
      <c r="N30" s="84"/>
      <c r="O30" s="18"/>
      <c r="P30" s="18"/>
      <c r="Q30" s="18"/>
      <c r="R30" s="29">
        <v>4.0000000000000001E-3</v>
      </c>
      <c r="S30" s="29">
        <v>1E-3</v>
      </c>
      <c r="T30" s="30">
        <v>0.01</v>
      </c>
      <c r="U30" s="29">
        <v>1E-3</v>
      </c>
      <c r="V30" s="92" t="s">
        <v>126</v>
      </c>
      <c r="W30" s="33"/>
      <c r="X30" s="32">
        <v>4.91</v>
      </c>
      <c r="Y30" s="7">
        <v>0.47</v>
      </c>
      <c r="Z30" s="32">
        <v>4.8</v>
      </c>
      <c r="AA30" s="7">
        <v>0.15</v>
      </c>
      <c r="AB30" s="9">
        <v>148</v>
      </c>
      <c r="AC30" s="9">
        <v>34</v>
      </c>
      <c r="AD30" s="30">
        <v>0.23</v>
      </c>
      <c r="AE30" s="29">
        <v>4.4999999999999998E-2</v>
      </c>
      <c r="AF30" s="32">
        <v>3.151702719812143</v>
      </c>
      <c r="AG30" s="32">
        <v>0.5458608551976849</v>
      </c>
      <c r="AH30" s="54">
        <v>0.33</v>
      </c>
      <c r="AI30" s="54">
        <v>0.4</v>
      </c>
      <c r="AJ30" s="33"/>
      <c r="AK30" s="32">
        <v>80.099999999999994</v>
      </c>
      <c r="AL30" s="9">
        <v>1.75</v>
      </c>
      <c r="AM30" s="30">
        <v>0.77</v>
      </c>
      <c r="AN30" s="30">
        <v>1.26</v>
      </c>
      <c r="AO30" s="22">
        <v>17</v>
      </c>
      <c r="AP30" s="32">
        <v>1.2</v>
      </c>
      <c r="AQ30" s="24">
        <v>949</v>
      </c>
      <c r="AR30" s="81"/>
      <c r="AS30" s="18"/>
      <c r="AT30" s="18"/>
      <c r="AU30" s="18"/>
      <c r="AV30" s="9"/>
      <c r="AW30" s="18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</row>
    <row r="31" spans="1:69" ht="14" customHeight="1" x14ac:dyDescent="0.2">
      <c r="A31" s="20" t="s">
        <v>22</v>
      </c>
      <c r="B31" s="34">
        <v>-79.656000000000006</v>
      </c>
      <c r="C31" s="34">
        <v>48.320500000000003</v>
      </c>
      <c r="D31" s="11" t="s">
        <v>56</v>
      </c>
      <c r="E31" s="9" t="s">
        <v>61</v>
      </c>
      <c r="F31" s="20" t="s">
        <v>79</v>
      </c>
      <c r="G31" s="9" t="s">
        <v>64</v>
      </c>
      <c r="H31" s="1" t="s">
        <v>80</v>
      </c>
      <c r="I31" s="9" t="s">
        <v>9</v>
      </c>
      <c r="J31" s="9" t="s">
        <v>66</v>
      </c>
      <c r="K31" s="24">
        <v>2697</v>
      </c>
      <c r="L31" s="25">
        <v>1.3</v>
      </c>
      <c r="M31" s="25">
        <v>1.3</v>
      </c>
      <c r="N31" s="84"/>
      <c r="O31" s="18"/>
      <c r="P31" s="18"/>
      <c r="Q31" s="18"/>
      <c r="R31" s="29">
        <v>4.0000000000000001E-3</v>
      </c>
      <c r="S31" s="29">
        <v>3.0000000000000001E-3</v>
      </c>
      <c r="T31" s="30">
        <v>0.51</v>
      </c>
      <c r="U31" s="29">
        <v>4.8000000000000001E-2</v>
      </c>
      <c r="V31" s="92" t="s">
        <v>126</v>
      </c>
      <c r="W31" s="33"/>
      <c r="X31" s="32">
        <v>4.82</v>
      </c>
      <c r="Y31" s="7">
        <v>0.72499999999999998</v>
      </c>
      <c r="Z31" s="32">
        <v>4.7</v>
      </c>
      <c r="AA31" s="7">
        <v>0.15</v>
      </c>
      <c r="AB31" s="9">
        <v>86</v>
      </c>
      <c r="AC31" s="9">
        <v>30</v>
      </c>
      <c r="AD31" s="30">
        <v>0.26</v>
      </c>
      <c r="AE31" s="29">
        <v>0.13400000000000001</v>
      </c>
      <c r="AF31" s="32">
        <v>4.0780906600082902</v>
      </c>
      <c r="AG31" s="32">
        <v>2.8313459996506203</v>
      </c>
      <c r="AH31" s="30">
        <v>-0.87</v>
      </c>
      <c r="AI31" s="30">
        <v>0.54</v>
      </c>
      <c r="AJ31" s="33"/>
      <c r="AK31" s="32">
        <v>76.5</v>
      </c>
      <c r="AL31" s="9">
        <v>1.2</v>
      </c>
      <c r="AM31" s="30">
        <v>0.45</v>
      </c>
      <c r="AN31" s="30">
        <v>1.37</v>
      </c>
      <c r="AO31" s="22">
        <v>5</v>
      </c>
      <c r="AP31" s="32">
        <v>0.7</v>
      </c>
      <c r="AQ31" s="24">
        <v>826</v>
      </c>
      <c r="AR31" s="81"/>
      <c r="AS31" s="18"/>
      <c r="AT31" s="18"/>
      <c r="AU31" s="18"/>
      <c r="AV31" s="28"/>
      <c r="AW31" s="1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9"/>
    </row>
    <row r="32" spans="1:69" ht="14" customHeight="1" x14ac:dyDescent="0.2">
      <c r="A32" s="20" t="s">
        <v>27</v>
      </c>
      <c r="B32" s="23">
        <v>-82.647999999999996</v>
      </c>
      <c r="C32" s="23">
        <v>47.7988</v>
      </c>
      <c r="D32" s="20" t="s">
        <v>56</v>
      </c>
      <c r="E32" s="20" t="s">
        <v>59</v>
      </c>
      <c r="F32" s="20" t="s">
        <v>79</v>
      </c>
      <c r="G32" s="20" t="s">
        <v>64</v>
      </c>
      <c r="H32" s="1" t="s">
        <v>80</v>
      </c>
      <c r="I32" s="9" t="s">
        <v>8</v>
      </c>
      <c r="J32" s="9" t="s">
        <v>49</v>
      </c>
      <c r="K32" s="24">
        <v>2695</v>
      </c>
      <c r="L32" s="25">
        <v>2</v>
      </c>
      <c r="M32" s="25">
        <v>2</v>
      </c>
      <c r="N32" s="84"/>
      <c r="O32" s="18"/>
      <c r="P32" s="18"/>
      <c r="Q32" s="18"/>
      <c r="R32" s="29">
        <v>1.4E-2</v>
      </c>
      <c r="S32" s="29">
        <v>0</v>
      </c>
      <c r="T32" s="30">
        <v>0.13</v>
      </c>
      <c r="U32" s="29">
        <v>1E-3</v>
      </c>
      <c r="V32" s="92" t="s">
        <v>126</v>
      </c>
      <c r="W32" s="33"/>
      <c r="X32" s="32">
        <v>3.68</v>
      </c>
      <c r="Y32" s="7">
        <v>0.255</v>
      </c>
      <c r="Z32" s="32">
        <v>6.2</v>
      </c>
      <c r="AA32" s="7">
        <v>0.2</v>
      </c>
      <c r="AB32" s="9">
        <v>109</v>
      </c>
      <c r="AC32" s="9">
        <v>27</v>
      </c>
      <c r="AD32" s="30">
        <v>0.43</v>
      </c>
      <c r="AE32" s="29">
        <v>4.7E-2</v>
      </c>
      <c r="AF32" s="32">
        <v>24.742256641160996</v>
      </c>
      <c r="AG32" s="32">
        <v>6.3041629234485583</v>
      </c>
      <c r="AH32" s="30">
        <v>0.89</v>
      </c>
      <c r="AI32" s="30">
        <v>0.35</v>
      </c>
      <c r="AJ32" s="33"/>
      <c r="AK32" s="32"/>
      <c r="AL32" s="9"/>
      <c r="AM32" s="30"/>
      <c r="AN32" s="30"/>
      <c r="AO32" s="22"/>
      <c r="AP32" s="32"/>
      <c r="AQ32" s="24"/>
      <c r="AR32" s="81"/>
      <c r="AS32" s="18"/>
      <c r="AT32" s="18"/>
      <c r="AU32" s="18"/>
      <c r="AV32" s="9"/>
      <c r="AW32" s="18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</row>
    <row r="33" spans="1:69" ht="14" customHeight="1" x14ac:dyDescent="0.2">
      <c r="A33" s="20"/>
      <c r="B33" s="23"/>
      <c r="C33" s="23"/>
      <c r="D33" s="20"/>
      <c r="E33" s="20"/>
      <c r="F33" s="20"/>
      <c r="G33" s="20"/>
      <c r="H33" s="1"/>
      <c r="I33" s="9"/>
      <c r="J33" s="9"/>
      <c r="K33" s="24"/>
      <c r="L33" s="25"/>
      <c r="M33" s="25"/>
      <c r="N33" s="84"/>
      <c r="O33" s="18"/>
      <c r="P33" s="18"/>
      <c r="Q33" s="18"/>
      <c r="R33" s="29"/>
      <c r="S33" s="29"/>
      <c r="T33" s="30"/>
      <c r="U33" s="29"/>
      <c r="V33" s="92"/>
      <c r="W33" s="33"/>
      <c r="X33" s="32"/>
      <c r="Y33" s="7"/>
      <c r="Z33" s="32"/>
      <c r="AA33" s="7"/>
      <c r="AB33" s="9"/>
      <c r="AC33" s="9"/>
      <c r="AD33" s="30"/>
      <c r="AE33" s="29"/>
      <c r="AF33" s="32"/>
      <c r="AG33" s="32"/>
      <c r="AH33" s="30"/>
      <c r="AI33" s="30"/>
      <c r="AJ33" s="33"/>
      <c r="AK33" s="32"/>
      <c r="AL33" s="9"/>
      <c r="AM33" s="30"/>
      <c r="AN33" s="30"/>
      <c r="AO33" s="22"/>
      <c r="AP33" s="32"/>
      <c r="AQ33" s="24"/>
      <c r="AR33" s="81"/>
      <c r="AS33" s="18"/>
      <c r="AT33" s="18"/>
      <c r="AU33" s="18"/>
      <c r="AV33" s="9"/>
      <c r="AW33" s="18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</row>
    <row r="34" spans="1:69" ht="14" customHeight="1" x14ac:dyDescent="0.2">
      <c r="A34" s="5" t="s">
        <v>46</v>
      </c>
      <c r="B34" s="35">
        <v>-78.511399999999995</v>
      </c>
      <c r="C34" s="35">
        <v>48.250500000000002</v>
      </c>
      <c r="D34" s="5" t="s">
        <v>56</v>
      </c>
      <c r="E34" s="5" t="s">
        <v>61</v>
      </c>
      <c r="F34" s="5" t="s">
        <v>79</v>
      </c>
      <c r="G34" s="1" t="s">
        <v>64</v>
      </c>
      <c r="H34" s="1" t="s">
        <v>80</v>
      </c>
      <c r="I34" s="1" t="s">
        <v>9</v>
      </c>
      <c r="J34" s="1" t="s">
        <v>49</v>
      </c>
      <c r="K34" s="13">
        <v>2698</v>
      </c>
      <c r="L34" s="14">
        <v>1</v>
      </c>
      <c r="M34" s="14">
        <v>1</v>
      </c>
      <c r="N34" s="82"/>
      <c r="O34" s="61"/>
      <c r="P34" s="61"/>
      <c r="Q34" s="61"/>
      <c r="R34" s="6">
        <v>0</v>
      </c>
      <c r="S34" s="6">
        <v>0</v>
      </c>
      <c r="T34" s="2">
        <v>0.45</v>
      </c>
      <c r="U34" s="6">
        <v>6.2E-2</v>
      </c>
      <c r="V34" s="87" t="s">
        <v>126</v>
      </c>
      <c r="W34" s="72"/>
      <c r="X34" s="7">
        <v>4.67</v>
      </c>
      <c r="Y34" s="7">
        <v>0.77</v>
      </c>
      <c r="Z34" s="7">
        <v>4.5999999999999996</v>
      </c>
      <c r="AA34" s="7">
        <v>0.15</v>
      </c>
      <c r="AB34" s="1">
        <v>133</v>
      </c>
      <c r="AC34" s="1">
        <v>21</v>
      </c>
      <c r="AD34" s="2">
        <v>0.17</v>
      </c>
      <c r="AE34" s="6">
        <v>0.09</v>
      </c>
      <c r="AF34" s="7">
        <v>3.6752401071577667</v>
      </c>
      <c r="AG34" s="7">
        <v>2.0289791981713408</v>
      </c>
      <c r="AH34" s="54"/>
      <c r="AI34" s="54"/>
      <c r="AJ34" s="72"/>
      <c r="AK34" s="7">
        <v>77.400000000000006</v>
      </c>
      <c r="AL34" s="1">
        <v>3.5</v>
      </c>
      <c r="AM34" s="2">
        <v>0.75</v>
      </c>
      <c r="AN34" s="2">
        <v>1.52</v>
      </c>
      <c r="AO34" s="4">
        <v>26</v>
      </c>
      <c r="AP34" s="7">
        <v>1.4</v>
      </c>
      <c r="AQ34" s="13">
        <v>864</v>
      </c>
      <c r="AR34" s="79"/>
      <c r="AS34" s="61"/>
      <c r="AT34" s="61"/>
      <c r="AU34" s="61"/>
      <c r="AV34" s="1"/>
      <c r="AW34" s="6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</row>
    <row r="35" spans="1:69" ht="14" customHeight="1" x14ac:dyDescent="0.2">
      <c r="A35" s="5" t="s">
        <v>21</v>
      </c>
      <c r="B35" s="35">
        <v>-77.2577</v>
      </c>
      <c r="C35" s="35">
        <v>48.046900000000001</v>
      </c>
      <c r="D35" s="5" t="s">
        <v>56</v>
      </c>
      <c r="E35" s="5" t="s">
        <v>61</v>
      </c>
      <c r="F35" s="5" t="s">
        <v>79</v>
      </c>
      <c r="G35" s="1" t="s">
        <v>64</v>
      </c>
      <c r="H35" s="1" t="s">
        <v>80</v>
      </c>
      <c r="I35" s="1" t="s">
        <v>9</v>
      </c>
      <c r="J35" s="1" t="s">
        <v>49</v>
      </c>
      <c r="K35" s="13">
        <v>2703</v>
      </c>
      <c r="L35" s="14">
        <v>0.9</v>
      </c>
      <c r="M35" s="14">
        <v>0.9</v>
      </c>
      <c r="N35" s="82"/>
      <c r="O35" s="61"/>
      <c r="P35" s="61"/>
      <c r="Q35" s="61"/>
      <c r="R35" s="6">
        <v>6.0000000000000001E-3</v>
      </c>
      <c r="S35" s="6">
        <v>0</v>
      </c>
      <c r="T35" s="2">
        <v>0.02</v>
      </c>
      <c r="U35" s="6">
        <v>0</v>
      </c>
      <c r="V35" s="87" t="s">
        <v>126</v>
      </c>
      <c r="W35" s="72"/>
      <c r="X35" s="7">
        <v>4.0599999999999996</v>
      </c>
      <c r="Y35" s="7">
        <v>0.32500000000000001</v>
      </c>
      <c r="Z35" s="7">
        <v>5.2</v>
      </c>
      <c r="AA35" s="7">
        <v>0.15</v>
      </c>
      <c r="AB35" s="1">
        <v>132</v>
      </c>
      <c r="AC35" s="1">
        <v>30</v>
      </c>
      <c r="AD35" s="2">
        <v>0.21</v>
      </c>
      <c r="AE35" s="6">
        <v>5.1999999999999998E-2</v>
      </c>
      <c r="AF35" s="7">
        <v>1.3194268022762794</v>
      </c>
      <c r="AG35" s="7">
        <v>0.39620206639183697</v>
      </c>
      <c r="AH35" s="54"/>
      <c r="AI35" s="54"/>
      <c r="AJ35" s="72"/>
      <c r="AK35" s="7">
        <v>79.3</v>
      </c>
      <c r="AL35" s="1"/>
      <c r="AM35" s="2">
        <v>0.51</v>
      </c>
      <c r="AN35" s="2">
        <v>0.89</v>
      </c>
      <c r="AO35" s="4">
        <v>3</v>
      </c>
      <c r="AP35" s="7">
        <v>0.4</v>
      </c>
      <c r="AQ35" s="13">
        <v>850</v>
      </c>
      <c r="AR35" s="79"/>
      <c r="AS35" s="61"/>
      <c r="AT35" s="61"/>
      <c r="AU35" s="61"/>
      <c r="AV35" s="1"/>
      <c r="AW35" s="6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</row>
    <row r="36" spans="1:69" ht="14" customHeight="1" x14ac:dyDescent="0.2">
      <c r="A36" s="5" t="s">
        <v>26</v>
      </c>
      <c r="B36" s="35">
        <v>-82.252399999999994</v>
      </c>
      <c r="C36" s="35">
        <v>47.409199999999998</v>
      </c>
      <c r="D36" s="5" t="s">
        <v>56</v>
      </c>
      <c r="E36" s="5" t="s">
        <v>59</v>
      </c>
      <c r="F36" s="5" t="s">
        <v>77</v>
      </c>
      <c r="G36" s="1" t="s">
        <v>64</v>
      </c>
      <c r="H36" s="1" t="s">
        <v>80</v>
      </c>
      <c r="I36" s="1" t="s">
        <v>34</v>
      </c>
      <c r="J36" s="1" t="s">
        <v>49</v>
      </c>
      <c r="K36" s="13">
        <v>2715</v>
      </c>
      <c r="L36" s="14">
        <v>2</v>
      </c>
      <c r="M36" s="14">
        <v>2</v>
      </c>
      <c r="N36" s="82"/>
      <c r="O36" s="61"/>
      <c r="P36" s="61"/>
      <c r="Q36" s="61"/>
      <c r="R36" s="6">
        <v>7.0000000000000001E-3</v>
      </c>
      <c r="S36" s="6">
        <v>0.01</v>
      </c>
      <c r="T36" s="2">
        <v>0</v>
      </c>
      <c r="U36" s="6">
        <v>0</v>
      </c>
      <c r="V36" s="87" t="s">
        <v>126</v>
      </c>
      <c r="W36" s="72"/>
      <c r="X36" s="7">
        <v>4.04</v>
      </c>
      <c r="Y36" s="7">
        <v>0.52</v>
      </c>
      <c r="Z36" s="7">
        <v>5.7</v>
      </c>
      <c r="AA36" s="7">
        <v>0.15</v>
      </c>
      <c r="AB36" s="56"/>
      <c r="AC36" s="56"/>
      <c r="AD36" s="54"/>
      <c r="AE36" s="70"/>
      <c r="AF36" s="71"/>
      <c r="AG36" s="71"/>
      <c r="AH36" s="54"/>
      <c r="AI36" s="54"/>
      <c r="AJ36" s="72"/>
      <c r="AK36" s="7"/>
      <c r="AL36" s="1"/>
      <c r="AM36" s="2"/>
      <c r="AN36" s="2"/>
      <c r="AO36" s="4"/>
      <c r="AP36" s="7"/>
      <c r="AQ36" s="13"/>
      <c r="AR36" s="79"/>
      <c r="AS36" s="61"/>
      <c r="AT36" s="61"/>
      <c r="AU36" s="61"/>
      <c r="AV36" s="1"/>
      <c r="AW36" s="6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</row>
    <row r="37" spans="1:69" ht="14" customHeight="1" x14ac:dyDescent="0.2">
      <c r="A37" s="1" t="s">
        <v>12</v>
      </c>
      <c r="B37" s="35">
        <v>-84.318399999999997</v>
      </c>
      <c r="C37" s="35">
        <v>47.082500000000003</v>
      </c>
      <c r="D37" s="1" t="s">
        <v>56</v>
      </c>
      <c r="E37" s="1" t="s">
        <v>61</v>
      </c>
      <c r="F37" s="20" t="s">
        <v>76</v>
      </c>
      <c r="G37" s="1" t="s">
        <v>64</v>
      </c>
      <c r="H37" s="1" t="s">
        <v>80</v>
      </c>
      <c r="I37" s="1" t="s">
        <v>60</v>
      </c>
      <c r="J37" s="1" t="s">
        <v>62</v>
      </c>
      <c r="K37" s="13">
        <v>2729</v>
      </c>
      <c r="L37" s="14">
        <v>3</v>
      </c>
      <c r="M37" s="14">
        <v>2</v>
      </c>
      <c r="N37" s="82"/>
      <c r="O37" s="86" t="s">
        <v>123</v>
      </c>
      <c r="P37" s="15"/>
      <c r="Q37" s="15"/>
      <c r="R37" s="6">
        <v>7.0000000000000001E-3</v>
      </c>
      <c r="S37" s="6">
        <v>0</v>
      </c>
      <c r="T37" s="2">
        <v>0.11</v>
      </c>
      <c r="U37" s="6">
        <v>0.11</v>
      </c>
      <c r="V37" s="87" t="s">
        <v>126</v>
      </c>
      <c r="W37" s="10"/>
      <c r="X37" s="7">
        <v>3.07</v>
      </c>
      <c r="Y37" s="7">
        <v>0.46500000000000002</v>
      </c>
      <c r="Z37" s="7">
        <v>6.1</v>
      </c>
      <c r="AA37" s="7">
        <v>0.2</v>
      </c>
      <c r="AB37" s="55"/>
      <c r="AC37" s="55"/>
      <c r="AD37" s="54"/>
      <c r="AE37" s="70"/>
      <c r="AF37" s="71"/>
      <c r="AG37" s="71"/>
      <c r="AH37" s="54"/>
      <c r="AI37" s="54"/>
      <c r="AJ37" s="10"/>
      <c r="AK37" s="7"/>
      <c r="AL37" s="1"/>
      <c r="AM37" s="2"/>
      <c r="AN37" s="2"/>
      <c r="AO37" s="4"/>
      <c r="AP37" s="7"/>
      <c r="AQ37" s="13"/>
      <c r="AR37" s="79"/>
      <c r="AS37" s="15"/>
      <c r="AT37" s="15"/>
      <c r="AU37" s="15"/>
      <c r="AV37" s="45"/>
      <c r="AW37" s="1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1"/>
    </row>
    <row r="38" spans="1:69" s="75" customFormat="1" ht="14" customHeight="1" x14ac:dyDescent="0.2">
      <c r="A38" s="61" t="s">
        <v>101</v>
      </c>
      <c r="B38" s="62"/>
      <c r="C38" s="62"/>
      <c r="D38" s="61"/>
      <c r="E38" s="61"/>
      <c r="F38" s="61"/>
      <c r="G38" s="61"/>
      <c r="H38" s="61"/>
      <c r="I38" s="61"/>
      <c r="J38" s="61"/>
      <c r="K38" s="63"/>
      <c r="L38" s="64"/>
      <c r="M38" s="64"/>
      <c r="N38" s="83"/>
      <c r="O38" s="17"/>
      <c r="P38" s="53"/>
      <c r="Q38" s="53"/>
      <c r="R38" s="66">
        <f>AVERAGE(R15:R37)</f>
        <v>8.0000000000000019E-3</v>
      </c>
      <c r="S38" s="66"/>
      <c r="T38" s="17"/>
      <c r="U38" s="66"/>
      <c r="V38" s="91"/>
      <c r="W38" s="69"/>
      <c r="X38" s="68"/>
      <c r="Y38" s="68"/>
      <c r="Z38" s="17">
        <f>AVERAGE(Z15:Z37)</f>
        <v>5.4350000000000005</v>
      </c>
      <c r="AA38" s="17"/>
      <c r="AB38" s="17">
        <f>AVERAGE(AB15:AB35)</f>
        <v>108.33333333333333</v>
      </c>
      <c r="AC38" s="17"/>
      <c r="AD38" s="17">
        <f>AVERAGE(AD15:AD35)</f>
        <v>0.32613686400484154</v>
      </c>
      <c r="AE38" s="17"/>
      <c r="AF38" s="68">
        <f>AVERAGE(AF15:AF37)</f>
        <v>11.443266860442927</v>
      </c>
      <c r="AG38" s="17"/>
      <c r="AH38" s="17">
        <f>AVERAGE(AH15:AH32)</f>
        <v>3.8332361438181209E-3</v>
      </c>
      <c r="AI38" s="17"/>
      <c r="AJ38" s="69"/>
      <c r="AK38" s="68"/>
      <c r="AL38" s="68"/>
      <c r="AM38" s="17"/>
      <c r="AN38" s="17"/>
      <c r="AO38" s="68">
        <f>AVERAGE(AO15:AO37)</f>
        <v>17.555555555555557</v>
      </c>
      <c r="AP38" s="68"/>
      <c r="AQ38" s="63">
        <f>AVERAGE(AQ15:AQ37)</f>
        <v>880.125</v>
      </c>
      <c r="AR38" s="80"/>
      <c r="AS38" s="17"/>
      <c r="AT38" s="17"/>
      <c r="AU38" s="17"/>
      <c r="AV38" s="65"/>
      <c r="AW38" s="17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1"/>
    </row>
    <row r="39" spans="1:69" s="75" customFormat="1" ht="14" customHeight="1" x14ac:dyDescent="0.2">
      <c r="A39" s="61" t="s">
        <v>102</v>
      </c>
      <c r="B39" s="62"/>
      <c r="C39" s="62"/>
      <c r="D39" s="61"/>
      <c r="E39" s="61"/>
      <c r="F39" s="61"/>
      <c r="G39" s="61"/>
      <c r="H39" s="61"/>
      <c r="I39" s="61"/>
      <c r="J39" s="61"/>
      <c r="K39" s="63"/>
      <c r="L39" s="64"/>
      <c r="M39" s="64"/>
      <c r="N39" s="83"/>
      <c r="O39" s="17"/>
      <c r="P39" s="53"/>
      <c r="Q39" s="53"/>
      <c r="R39" s="66">
        <f>_xlfn.STDEV.S(R15:R37)</f>
        <v>8.5962047929365442E-3</v>
      </c>
      <c r="S39" s="66"/>
      <c r="T39" s="17"/>
      <c r="U39" s="66"/>
      <c r="V39" s="91"/>
      <c r="W39" s="69"/>
      <c r="X39" s="68"/>
      <c r="Y39" s="68"/>
      <c r="Z39" s="17">
        <f>_xlfn.STDEV.S(Z15:Z37)</f>
        <v>0.44161783907522767</v>
      </c>
      <c r="AA39" s="17"/>
      <c r="AB39" s="17">
        <f>_xlfn.STDEV.S(AB15:AB35)</f>
        <v>40.168761640915768</v>
      </c>
      <c r="AC39" s="17"/>
      <c r="AD39" s="17">
        <f>_xlfn.STDEV.S(AD15:AD35)</f>
        <v>0.11860895159940908</v>
      </c>
      <c r="AE39" s="17"/>
      <c r="AF39" s="68">
        <f>_xlfn.STDEV.S(AF15:AF37)</f>
        <v>7.6154685519701157</v>
      </c>
      <c r="AG39" s="17"/>
      <c r="AH39" s="17">
        <f>_xlfn.STDEV.S(AH15:AH32)</f>
        <v>0.47414348686107072</v>
      </c>
      <c r="AI39" s="17"/>
      <c r="AJ39" s="69"/>
      <c r="AK39" s="68"/>
      <c r="AL39" s="68"/>
      <c r="AM39" s="17"/>
      <c r="AN39" s="17"/>
      <c r="AO39" s="68">
        <f>_xlfn.STDEV.S(AO15:AO37)</f>
        <v>13.9204086785474</v>
      </c>
      <c r="AP39" s="68"/>
      <c r="AQ39" s="63">
        <f>_xlfn.STDEV.S(AQ15:AQ37)</f>
        <v>39.178848156334851</v>
      </c>
      <c r="AR39" s="80"/>
      <c r="AS39" s="17"/>
      <c r="AT39" s="17"/>
      <c r="AU39" s="17"/>
      <c r="AV39" s="65"/>
      <c r="AW39" s="17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1"/>
    </row>
    <row r="40" spans="1:69" s="75" customFormat="1" ht="14" customHeight="1" x14ac:dyDescent="0.2">
      <c r="A40" s="61" t="s">
        <v>14</v>
      </c>
      <c r="B40" s="62"/>
      <c r="C40" s="62"/>
      <c r="D40" s="61"/>
      <c r="E40" s="61"/>
      <c r="F40" s="61"/>
      <c r="G40" s="61"/>
      <c r="H40" s="61"/>
      <c r="I40" s="61"/>
      <c r="J40" s="61"/>
      <c r="K40" s="63"/>
      <c r="L40" s="64"/>
      <c r="M40" s="64"/>
      <c r="N40" s="83"/>
      <c r="O40" s="17"/>
      <c r="P40" s="53"/>
      <c r="Q40" s="53"/>
      <c r="R40" s="67">
        <f>COUNT(R15:R37)</f>
        <v>20</v>
      </c>
      <c r="S40" s="66"/>
      <c r="T40" s="17"/>
      <c r="U40" s="66"/>
      <c r="V40" s="91"/>
      <c r="W40" s="69"/>
      <c r="X40" s="68"/>
      <c r="Y40" s="68"/>
      <c r="Z40" s="67">
        <f>COUNT(Z15:Z37)</f>
        <v>20</v>
      </c>
      <c r="AA40" s="68"/>
      <c r="AB40" s="67">
        <f>COUNT(AB15:AB35)</f>
        <v>18</v>
      </c>
      <c r="AC40" s="67"/>
      <c r="AD40" s="67">
        <f>COUNT(AD15:AD35)</f>
        <v>18</v>
      </c>
      <c r="AE40" s="66"/>
      <c r="AF40" s="67">
        <f>COUNT(AF15:AF37)</f>
        <v>18</v>
      </c>
      <c r="AG40" s="66"/>
      <c r="AH40" s="67">
        <f>COUNT(AH15:AH32)</f>
        <v>16</v>
      </c>
      <c r="AI40" s="17"/>
      <c r="AJ40" s="69"/>
      <c r="AK40" s="68"/>
      <c r="AL40" s="68"/>
      <c r="AM40" s="17"/>
      <c r="AN40" s="17"/>
      <c r="AO40" s="67">
        <f>COUNT(AO15:AO37)</f>
        <v>9</v>
      </c>
      <c r="AP40" s="68"/>
      <c r="AQ40" s="63">
        <f>COUNT(AQ15:AQ37)</f>
        <v>8</v>
      </c>
      <c r="AR40" s="80"/>
      <c r="AS40" s="17"/>
      <c r="AT40" s="17"/>
      <c r="AU40" s="17"/>
      <c r="AV40" s="65"/>
      <c r="AW40" s="17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1"/>
    </row>
    <row r="41" spans="1:69" x14ac:dyDescent="0.2">
      <c r="A41" s="46" t="s">
        <v>100</v>
      </c>
      <c r="B41" s="47"/>
      <c r="C41" s="47"/>
      <c r="D41" s="46"/>
      <c r="E41" s="46"/>
      <c r="F41" s="46"/>
      <c r="G41" s="46"/>
      <c r="H41" s="46"/>
      <c r="I41" s="46"/>
      <c r="J41" s="46"/>
      <c r="K41" s="48"/>
      <c r="L41" s="48"/>
      <c r="M41" s="48"/>
      <c r="N41" s="78"/>
      <c r="O41" s="48"/>
      <c r="P41" s="48"/>
      <c r="Q41" s="48"/>
      <c r="R41" s="46"/>
      <c r="S41" s="48"/>
      <c r="T41" s="49"/>
      <c r="U41" s="48"/>
      <c r="V41" s="90"/>
      <c r="W41" s="51"/>
      <c r="X41" s="59"/>
      <c r="Y41" s="60"/>
      <c r="Z41" s="46"/>
      <c r="AA41" s="60"/>
      <c r="AB41" s="46"/>
      <c r="AC41" s="46"/>
      <c r="AD41" s="50"/>
      <c r="AE41" s="46"/>
      <c r="AF41" s="46"/>
      <c r="AG41" s="46"/>
      <c r="AH41" s="46"/>
      <c r="AI41" s="46"/>
      <c r="AJ41" s="51"/>
      <c r="AK41" s="46"/>
      <c r="AL41" s="46"/>
      <c r="AM41" s="46"/>
      <c r="AN41" s="46"/>
      <c r="AO41" s="52"/>
      <c r="AP41" s="46"/>
      <c r="AQ41" s="97"/>
      <c r="AR41" s="7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18"/>
    </row>
    <row r="42" spans="1:69" ht="14" customHeight="1" x14ac:dyDescent="0.2">
      <c r="A42" s="20" t="s">
        <v>17</v>
      </c>
      <c r="B42" s="23">
        <v>-81.475700000000003</v>
      </c>
      <c r="C42" s="23">
        <v>48.7181</v>
      </c>
      <c r="D42" s="20" t="s">
        <v>56</v>
      </c>
      <c r="E42" s="20" t="s">
        <v>61</v>
      </c>
      <c r="F42" s="20" t="s">
        <v>78</v>
      </c>
      <c r="G42" s="9" t="s">
        <v>64</v>
      </c>
      <c r="H42" s="1" t="s">
        <v>88</v>
      </c>
      <c r="I42" s="9" t="s">
        <v>44</v>
      </c>
      <c r="J42" s="9" t="s">
        <v>49</v>
      </c>
      <c r="K42" s="24">
        <v>2706</v>
      </c>
      <c r="L42" s="25">
        <v>2</v>
      </c>
      <c r="M42" s="25">
        <v>2</v>
      </c>
      <c r="N42" s="84"/>
      <c r="O42" s="18"/>
      <c r="P42" s="18"/>
      <c r="Q42" s="18"/>
      <c r="R42" s="29">
        <v>0.01</v>
      </c>
      <c r="S42" s="29">
        <v>1.2E-2</v>
      </c>
      <c r="T42" s="30">
        <v>0.04</v>
      </c>
      <c r="U42" s="29">
        <v>0.04</v>
      </c>
      <c r="V42" s="92"/>
      <c r="W42" s="33"/>
      <c r="X42" s="32">
        <v>4.9000000000000004</v>
      </c>
      <c r="Y42" s="7">
        <v>0.67500000000000004</v>
      </c>
      <c r="Z42" s="32">
        <v>5.7</v>
      </c>
      <c r="AA42" s="7">
        <v>0.2</v>
      </c>
      <c r="AB42" s="9">
        <v>37</v>
      </c>
      <c r="AC42" s="9">
        <v>33</v>
      </c>
      <c r="AD42" s="30">
        <v>0.22</v>
      </c>
      <c r="AE42" s="29">
        <v>0.03</v>
      </c>
      <c r="AF42" s="29">
        <v>2.4696086879492309</v>
      </c>
      <c r="AG42" s="29">
        <v>0.75037117068376269</v>
      </c>
      <c r="AH42" s="30">
        <v>1.19</v>
      </c>
      <c r="AI42" s="9">
        <v>0.55600000000000005</v>
      </c>
      <c r="AJ42" s="33"/>
      <c r="AK42" s="32"/>
      <c r="AL42" s="9"/>
      <c r="AM42" s="30"/>
      <c r="AN42" s="30"/>
      <c r="AO42" s="22"/>
      <c r="AP42" s="32"/>
      <c r="AQ42" s="24"/>
      <c r="AR42" s="81"/>
      <c r="AS42" s="18"/>
      <c r="AT42" s="18"/>
      <c r="AU42" s="18"/>
      <c r="AV42" s="9"/>
      <c r="AW42" s="18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</row>
    <row r="43" spans="1:69" ht="14" customHeight="1" x14ac:dyDescent="0.2">
      <c r="A43" s="20" t="s">
        <v>20</v>
      </c>
      <c r="B43" s="23">
        <v>-77.69</v>
      </c>
      <c r="C43" s="23">
        <v>48.527200000000001</v>
      </c>
      <c r="D43" s="20" t="s">
        <v>56</v>
      </c>
      <c r="E43" s="20" t="s">
        <v>61</v>
      </c>
      <c r="F43" s="20" t="s">
        <v>78</v>
      </c>
      <c r="G43" s="9" t="s">
        <v>64</v>
      </c>
      <c r="H43" s="1" t="s">
        <v>88</v>
      </c>
      <c r="I43" s="9" t="s">
        <v>40</v>
      </c>
      <c r="J43" s="9" t="s">
        <v>49</v>
      </c>
      <c r="K43" s="24">
        <v>2706</v>
      </c>
      <c r="L43" s="25">
        <v>3.3</v>
      </c>
      <c r="M43" s="25">
        <v>3.3</v>
      </c>
      <c r="N43" s="84"/>
      <c r="O43" s="18"/>
      <c r="P43" s="18"/>
      <c r="Q43" s="18"/>
      <c r="R43" s="29">
        <v>3.0000000000000001E-3</v>
      </c>
      <c r="S43" s="29">
        <v>3.0000000000000001E-3</v>
      </c>
      <c r="T43" s="30">
        <v>0.24</v>
      </c>
      <c r="U43" s="29">
        <v>0.215</v>
      </c>
      <c r="V43" s="92"/>
      <c r="W43" s="33"/>
      <c r="X43" s="32">
        <v>4.01</v>
      </c>
      <c r="Y43" s="7">
        <v>0.45</v>
      </c>
      <c r="Z43" s="32">
        <v>5.3</v>
      </c>
      <c r="AA43" s="7">
        <v>0.25</v>
      </c>
      <c r="AB43" s="9">
        <v>24</v>
      </c>
      <c r="AC43" s="9">
        <v>11</v>
      </c>
      <c r="AD43" s="30">
        <v>0.23</v>
      </c>
      <c r="AE43" s="29">
        <v>0.127</v>
      </c>
      <c r="AF43" s="29">
        <v>6.4637999200666165</v>
      </c>
      <c r="AG43" s="29">
        <v>5.138226340529652</v>
      </c>
      <c r="AH43" s="30">
        <v>-0.44</v>
      </c>
      <c r="AI43" s="30">
        <v>0.41</v>
      </c>
      <c r="AJ43" s="33"/>
      <c r="AK43" s="32"/>
      <c r="AL43" s="9"/>
      <c r="AM43" s="30"/>
      <c r="AN43" s="30"/>
      <c r="AO43" s="22"/>
      <c r="AP43" s="32"/>
      <c r="AQ43" s="24"/>
      <c r="AR43" s="81"/>
      <c r="AS43" s="18"/>
      <c r="AT43" s="18"/>
      <c r="AU43" s="18"/>
      <c r="AV43" s="9"/>
      <c r="AW43" s="18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</row>
    <row r="44" spans="1:69" ht="14" customHeight="1" x14ac:dyDescent="0.2">
      <c r="A44" s="20" t="s">
        <v>30</v>
      </c>
      <c r="B44" s="23">
        <v>-78.634699999999995</v>
      </c>
      <c r="C44" s="23">
        <v>48.262799999999999</v>
      </c>
      <c r="D44" s="20" t="s">
        <v>56</v>
      </c>
      <c r="E44" s="20" t="s">
        <v>61</v>
      </c>
      <c r="F44" s="20" t="s">
        <v>79</v>
      </c>
      <c r="G44" s="9" t="s">
        <v>64</v>
      </c>
      <c r="H44" s="1" t="s">
        <v>88</v>
      </c>
      <c r="I44" s="9" t="s">
        <v>9</v>
      </c>
      <c r="J44" s="9" t="s">
        <v>49</v>
      </c>
      <c r="K44" s="24">
        <v>2697</v>
      </c>
      <c r="L44" s="25">
        <v>0.8</v>
      </c>
      <c r="M44" s="25">
        <v>0.8</v>
      </c>
      <c r="N44" s="84"/>
      <c r="O44" s="18"/>
      <c r="P44" s="18"/>
      <c r="Q44" s="18"/>
      <c r="R44" s="29">
        <v>0</v>
      </c>
      <c r="S44" s="29"/>
      <c r="T44" s="30">
        <v>0.53</v>
      </c>
      <c r="U44" s="29">
        <v>3.4000000000000002E-2</v>
      </c>
      <c r="V44" s="92"/>
      <c r="W44" s="33"/>
      <c r="X44" s="32">
        <v>4.51</v>
      </c>
      <c r="Y44" s="7">
        <v>0.29499999999999998</v>
      </c>
      <c r="Z44" s="32">
        <v>4.2</v>
      </c>
      <c r="AA44" s="7">
        <v>0.1</v>
      </c>
      <c r="AB44" s="9">
        <v>26</v>
      </c>
      <c r="AC44" s="9">
        <v>8</v>
      </c>
      <c r="AD44" s="30">
        <v>0.17</v>
      </c>
      <c r="AE44" s="29">
        <v>1.7000000000000001E-2</v>
      </c>
      <c r="AF44" s="29">
        <v>2.1679922964755711</v>
      </c>
      <c r="AG44" s="29">
        <v>0.54503340619304319</v>
      </c>
      <c r="AH44" s="30">
        <v>0.91</v>
      </c>
      <c r="AI44" s="30">
        <v>0.42</v>
      </c>
      <c r="AJ44" s="33"/>
      <c r="AK44" s="32"/>
      <c r="AL44" s="9"/>
      <c r="AM44" s="30"/>
      <c r="AN44" s="30"/>
      <c r="AO44" s="22"/>
      <c r="AP44" s="32"/>
      <c r="AQ44" s="24"/>
      <c r="AR44" s="81"/>
      <c r="AS44" s="18"/>
      <c r="AT44" s="18"/>
      <c r="AU44" s="18"/>
      <c r="AV44" s="9"/>
      <c r="AW44" s="18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</row>
    <row r="45" spans="1:69" ht="14" customHeight="1" x14ac:dyDescent="0.2">
      <c r="A45" s="20" t="s">
        <v>19</v>
      </c>
      <c r="B45" s="23">
        <v>-78.9178</v>
      </c>
      <c r="C45" s="23">
        <v>48.3581</v>
      </c>
      <c r="D45" s="20" t="s">
        <v>56</v>
      </c>
      <c r="E45" s="20" t="s">
        <v>61</v>
      </c>
      <c r="F45" s="20" t="s">
        <v>79</v>
      </c>
      <c r="G45" s="20" t="s">
        <v>64</v>
      </c>
      <c r="H45" s="1" t="s">
        <v>88</v>
      </c>
      <c r="I45" s="9" t="s">
        <v>9</v>
      </c>
      <c r="J45" s="9" t="s">
        <v>49</v>
      </c>
      <c r="K45" s="24">
        <v>2696</v>
      </c>
      <c r="L45" s="25">
        <v>1.1000000000000001</v>
      </c>
      <c r="M45" s="25">
        <v>1.1000000000000001</v>
      </c>
      <c r="N45" s="84"/>
      <c r="O45" s="18"/>
      <c r="P45" s="18"/>
      <c r="Q45" s="18"/>
      <c r="R45" s="29">
        <v>3.0000000000000001E-3</v>
      </c>
      <c r="S45" s="29">
        <v>0</v>
      </c>
      <c r="T45" s="30">
        <v>0.22</v>
      </c>
      <c r="U45" s="29">
        <v>0.19400000000000001</v>
      </c>
      <c r="V45" s="92"/>
      <c r="W45" s="33"/>
      <c r="X45" s="32">
        <v>4.51</v>
      </c>
      <c r="Y45" s="7">
        <v>0.26500000000000001</v>
      </c>
      <c r="Z45" s="32">
        <v>4.3</v>
      </c>
      <c r="AA45" s="7">
        <v>0.05</v>
      </c>
      <c r="AB45" s="9">
        <v>27</v>
      </c>
      <c r="AC45" s="9">
        <v>7</v>
      </c>
      <c r="AD45" s="30">
        <v>0.18</v>
      </c>
      <c r="AE45" s="29">
        <v>2.3E-2</v>
      </c>
      <c r="AF45" s="29">
        <v>2.4085901845227107</v>
      </c>
      <c r="AG45" s="29">
        <v>0.80898674302937779</v>
      </c>
      <c r="AH45" s="30">
        <v>1.2</v>
      </c>
      <c r="AI45" s="9">
        <v>0.33600000000000002</v>
      </c>
      <c r="AJ45" s="33"/>
      <c r="AK45" s="32">
        <v>79.2</v>
      </c>
      <c r="AL45" s="9"/>
      <c r="AM45" s="30">
        <v>0.53</v>
      </c>
      <c r="AN45" s="30">
        <v>1.24</v>
      </c>
      <c r="AO45" s="22">
        <v>10</v>
      </c>
      <c r="AP45" s="32">
        <v>1</v>
      </c>
      <c r="AQ45" s="24">
        <v>849</v>
      </c>
      <c r="AR45" s="81"/>
      <c r="AS45" s="18"/>
      <c r="AT45" s="18"/>
      <c r="AU45" s="18"/>
      <c r="AV45" s="9"/>
      <c r="AW45" s="18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</row>
    <row r="46" spans="1:69" x14ac:dyDescent="0.2">
      <c r="H46" s="1"/>
      <c r="AJ46" s="76"/>
      <c r="AR46" s="76"/>
    </row>
    <row r="47" spans="1:69" x14ac:dyDescent="0.2">
      <c r="A47" s="20" t="s">
        <v>96</v>
      </c>
    </row>
    <row r="48" spans="1:69" x14ac:dyDescent="0.2">
      <c r="A48" s="20" t="s">
        <v>97</v>
      </c>
    </row>
    <row r="49" spans="1:32" ht="15" x14ac:dyDescent="0.2">
      <c r="A49" s="20" t="s">
        <v>95</v>
      </c>
    </row>
    <row r="50" spans="1:32" x14ac:dyDescent="0.2">
      <c r="AE50" s="6"/>
    </row>
    <row r="51" spans="1:32" x14ac:dyDescent="0.2">
      <c r="AE51" s="6"/>
    </row>
    <row r="52" spans="1:32" x14ac:dyDescent="0.2">
      <c r="AE52" s="6"/>
      <c r="AF52" s="94"/>
    </row>
    <row r="53" spans="1:32" x14ac:dyDescent="0.2">
      <c r="AE53" s="6"/>
    </row>
    <row r="54" spans="1:32" x14ac:dyDescent="0.2">
      <c r="AE54" s="6"/>
      <c r="AF54" s="94"/>
    </row>
    <row r="55" spans="1:32" x14ac:dyDescent="0.2">
      <c r="AE55" s="6"/>
    </row>
  </sheetData>
  <mergeCells count="4">
    <mergeCell ref="AZ4:BB4"/>
    <mergeCell ref="BD4:BI4"/>
    <mergeCell ref="BK4:BP4"/>
    <mergeCell ref="AS4:AX4"/>
  </mergeCells>
  <pageMargins left="0.7" right="0.7" top="0.75" bottom="0.75" header="0.3" footer="0.3"/>
  <pageSetup orientation="portrait" horizontalDpi="0" verticalDpi="0"/>
  <ignoredErrors>
    <ignoredError sqref="V9:V10 V15 V27 V16:V26 V28:V3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XY. Meng</dc:creator>
  <cp:lastModifiedBy>Christine Elrod</cp:lastModifiedBy>
  <dcterms:created xsi:type="dcterms:W3CDTF">2020-12-08T14:06:27Z</dcterms:created>
  <dcterms:modified xsi:type="dcterms:W3CDTF">2025-03-09T20:39:55Z</dcterms:modified>
</cp:coreProperties>
</file>