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Default Extension="emf" ContentType="image/x-emf"/>
  <Default Extension="bin" ContentType="application/vnd.openxmlformats-officedocument.oleObject"/>
  <Override PartName="/xl/sharedStrings.xml" ContentType="application/vnd.openxmlformats-officedocument.spreadsheetml.sharedStrings+xml"/>
  <Override PartName="/xl/charts/chart1.xml" ContentType="application/vnd.openxmlformats-officedocument.drawingml.chart+xml"/>
  <Default Extension="rels" ContentType="application/vnd.openxmlformats-package.relationship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Default Extension="vml" ContentType="application/vnd.openxmlformats-officedocument.vmlDrawing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2240" yWindow="2420" windowWidth="19560" windowHeight="13060"/>
  </bookViews>
  <sheets>
    <sheet name="Readme" sheetId="5" r:id="rId1"/>
    <sheet name="Pcalc" sheetId="3" r:id="rId2"/>
    <sheet name="SaturationCurves" sheetId="6" r:id="rId3"/>
    <sheet name="Isochores" sheetId="7" r:id="rId4"/>
  </sheets>
  <definedNames>
    <definedName name="a_1" localSheetId="0">Readme!#REF!</definedName>
    <definedName name="a_1">Pcalc!$J$12</definedName>
    <definedName name="a_10" localSheetId="0">Readme!#REF!</definedName>
    <definedName name="a_10">Pcalc!$J$21</definedName>
    <definedName name="a_2" localSheetId="0">Readme!#REF!</definedName>
    <definedName name="a_2">Pcalc!$J$13</definedName>
    <definedName name="a_3" localSheetId="0">Readme!#REF!</definedName>
    <definedName name="a_3">Pcalc!$J$14</definedName>
    <definedName name="a_4" localSheetId="0">Readme!#REF!</definedName>
    <definedName name="a_4">Pcalc!$J$15</definedName>
    <definedName name="a_5" localSheetId="0">Readme!#REF!</definedName>
    <definedName name="a_5">Pcalc!$J$16</definedName>
    <definedName name="a_6" localSheetId="0">Readme!#REF!</definedName>
    <definedName name="a_6">Pcalc!$J$17</definedName>
    <definedName name="a_7" localSheetId="0">Readme!#REF!</definedName>
    <definedName name="a_7">Pcalc!$J$18</definedName>
    <definedName name="a_8" localSheetId="0">Readme!#REF!</definedName>
    <definedName name="a_8">Pcalc!$J$19</definedName>
    <definedName name="a_9" localSheetId="0">Readme!#REF!</definedName>
    <definedName name="a_9">Pcalc!$J$20</definedName>
    <definedName name="mc">Isochores!$B$8</definedName>
    <definedName name="_1R_" localSheetId="0">Readme!#REF!</definedName>
    <definedName name="_2R_">Pcalc!$K$24</definedName>
    <definedName name="T" localSheetId="0">Readme!#REF!</definedName>
    <definedName name="T">Pcalc!$A$8</definedName>
    <definedName name="T0" localSheetId="0">Readme!#REF!</definedName>
    <definedName name="T0">Pcalc!$K$23</definedName>
  </definedNames>
  <calcPr calcId="130404" iterate="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17" i="7"/>
  <c r="O18"/>
  <c r="O20"/>
  <c r="O21"/>
  <c r="O22"/>
  <c r="O23"/>
  <c r="O19"/>
  <c r="O24"/>
  <c r="O25"/>
  <c r="O26"/>
  <c r="O27"/>
  <c r="B8"/>
  <c r="O13"/>
  <c r="P17"/>
  <c r="P18"/>
  <c r="P20"/>
  <c r="P21"/>
  <c r="P22"/>
  <c r="P23"/>
  <c r="P19"/>
  <c r="P24"/>
  <c r="P25"/>
  <c r="P26"/>
  <c r="P27"/>
  <c r="P13"/>
  <c r="Q17"/>
  <c r="Q18"/>
  <c r="Q20"/>
  <c r="Q21"/>
  <c r="Q22"/>
  <c r="Q23"/>
  <c r="Q19"/>
  <c r="Q24"/>
  <c r="Q25"/>
  <c r="Q26"/>
  <c r="Q27"/>
  <c r="Q13"/>
  <c r="R17"/>
  <c r="R18"/>
  <c r="R20"/>
  <c r="R21"/>
  <c r="R22"/>
  <c r="R23"/>
  <c r="R19"/>
  <c r="R24"/>
  <c r="R25"/>
  <c r="R26"/>
  <c r="R27"/>
  <c r="R13"/>
  <c r="S17"/>
  <c r="S18"/>
  <c r="S20"/>
  <c r="S21"/>
  <c r="S22"/>
  <c r="S23"/>
  <c r="S19"/>
  <c r="S24"/>
  <c r="S25"/>
  <c r="S26"/>
  <c r="S27"/>
  <c r="S13"/>
  <c r="T17"/>
  <c r="T18"/>
  <c r="T20"/>
  <c r="T21"/>
  <c r="T22"/>
  <c r="T23"/>
  <c r="T19"/>
  <c r="T24"/>
  <c r="T25"/>
  <c r="T26"/>
  <c r="T27"/>
  <c r="T13"/>
  <c r="U17"/>
  <c r="U18"/>
  <c r="U20"/>
  <c r="U21"/>
  <c r="U22"/>
  <c r="U23"/>
  <c r="U19"/>
  <c r="U24"/>
  <c r="U25"/>
  <c r="U26"/>
  <c r="U27"/>
  <c r="U13"/>
  <c r="V17"/>
  <c r="V18"/>
  <c r="V20"/>
  <c r="V21"/>
  <c r="V22"/>
  <c r="V23"/>
  <c r="V19"/>
  <c r="V24"/>
  <c r="V25"/>
  <c r="V26"/>
  <c r="V27"/>
  <c r="V13"/>
  <c r="W17"/>
  <c r="W18"/>
  <c r="W20"/>
  <c r="W21"/>
  <c r="W22"/>
  <c r="W23"/>
  <c r="W19"/>
  <c r="W24"/>
  <c r="W25"/>
  <c r="W26"/>
  <c r="W27"/>
  <c r="W13"/>
  <c r="X17"/>
  <c r="X18"/>
  <c r="X20"/>
  <c r="X21"/>
  <c r="X22"/>
  <c r="X23"/>
  <c r="X19"/>
  <c r="X24"/>
  <c r="X25"/>
  <c r="X26"/>
  <c r="X27"/>
  <c r="X13"/>
  <c r="Y17"/>
  <c r="Y18"/>
  <c r="Y20"/>
  <c r="Y21"/>
  <c r="Y22"/>
  <c r="Y23"/>
  <c r="Y19"/>
  <c r="Y24"/>
  <c r="Y25"/>
  <c r="Y26"/>
  <c r="Y27"/>
  <c r="Y13"/>
  <c r="Z17"/>
  <c r="Z18"/>
  <c r="Z20"/>
  <c r="Z21"/>
  <c r="Z22"/>
  <c r="Z23"/>
  <c r="Z19"/>
  <c r="Z24"/>
  <c r="Z25"/>
  <c r="Z26"/>
  <c r="Z27"/>
  <c r="Z13"/>
  <c r="AA17"/>
  <c r="AA18"/>
  <c r="AA20"/>
  <c r="AA21"/>
  <c r="AA22"/>
  <c r="AA23"/>
  <c r="AA19"/>
  <c r="AA24"/>
  <c r="AA25"/>
  <c r="AA26"/>
  <c r="AA27"/>
  <c r="AA13"/>
  <c r="AB17"/>
  <c r="AB18"/>
  <c r="AB20"/>
  <c r="AB21"/>
  <c r="AB22"/>
  <c r="AB23"/>
  <c r="AB19"/>
  <c r="AB24"/>
  <c r="AB25"/>
  <c r="AB26"/>
  <c r="AB27"/>
  <c r="AB13"/>
  <c r="AC17"/>
  <c r="AC18"/>
  <c r="AC20"/>
  <c r="AC21"/>
  <c r="AC22"/>
  <c r="AC23"/>
  <c r="AC19"/>
  <c r="AC24"/>
  <c r="AC25"/>
  <c r="AC26"/>
  <c r="AC27"/>
  <c r="AC13"/>
  <c r="AD17"/>
  <c r="AD18"/>
  <c r="AD20"/>
  <c r="AD21"/>
  <c r="AD22"/>
  <c r="AD23"/>
  <c r="AD19"/>
  <c r="AD24"/>
  <c r="AD25"/>
  <c r="AD26"/>
  <c r="AD27"/>
  <c r="AD13"/>
  <c r="AE17"/>
  <c r="AE18"/>
  <c r="AE20"/>
  <c r="AE21"/>
  <c r="AE22"/>
  <c r="AE23"/>
  <c r="AE19"/>
  <c r="AE24"/>
  <c r="AE25"/>
  <c r="AE26"/>
  <c r="AE27"/>
  <c r="AE13"/>
  <c r="AF17"/>
  <c r="AF18"/>
  <c r="AF20"/>
  <c r="AF21"/>
  <c r="AF22"/>
  <c r="AF23"/>
  <c r="AF19"/>
  <c r="AF24"/>
  <c r="AF25"/>
  <c r="AF26"/>
  <c r="AF27"/>
  <c r="AF13"/>
  <c r="AG17"/>
  <c r="AG18"/>
  <c r="AG20"/>
  <c r="AG21"/>
  <c r="AG22"/>
  <c r="AG23"/>
  <c r="AG19"/>
  <c r="AG24"/>
  <c r="AG25"/>
  <c r="AG26"/>
  <c r="AG27"/>
  <c r="AG13"/>
  <c r="AH17"/>
  <c r="AH18"/>
  <c r="AH20"/>
  <c r="AH21"/>
  <c r="AH22"/>
  <c r="AH23"/>
  <c r="AH19"/>
  <c r="AH24"/>
  <c r="AH25"/>
  <c r="AH26"/>
  <c r="AH27"/>
  <c r="AH13"/>
  <c r="AI17"/>
  <c r="AI18"/>
  <c r="AI20"/>
  <c r="AI21"/>
  <c r="AI22"/>
  <c r="AI23"/>
  <c r="AI19"/>
  <c r="AI24"/>
  <c r="AI25"/>
  <c r="AI26"/>
  <c r="AI27"/>
  <c r="AI13"/>
  <c r="AJ17"/>
  <c r="AJ18"/>
  <c r="AJ20"/>
  <c r="AJ21"/>
  <c r="AJ22"/>
  <c r="AJ23"/>
  <c r="AJ19"/>
  <c r="AJ24"/>
  <c r="AJ25"/>
  <c r="AJ26"/>
  <c r="AJ27"/>
  <c r="AJ13"/>
  <c r="AK17"/>
  <c r="AK18"/>
  <c r="AK20"/>
  <c r="AK21"/>
  <c r="AK22"/>
  <c r="AK23"/>
  <c r="AK19"/>
  <c r="AK24"/>
  <c r="AK25"/>
  <c r="AK26"/>
  <c r="AK27"/>
  <c r="AK13"/>
  <c r="C17"/>
  <c r="D17"/>
  <c r="E17"/>
  <c r="F17"/>
  <c r="G17"/>
  <c r="H17"/>
  <c r="I17"/>
  <c r="J17"/>
  <c r="K17"/>
  <c r="L17"/>
  <c r="M17"/>
  <c r="N17"/>
  <c r="B17"/>
  <c r="B9"/>
  <c r="C18"/>
  <c r="C20"/>
  <c r="C21"/>
  <c r="C22"/>
  <c r="C23"/>
  <c r="C19"/>
  <c r="C24"/>
  <c r="C25"/>
  <c r="C26"/>
  <c r="C27"/>
  <c r="C13"/>
  <c r="D18"/>
  <c r="D20"/>
  <c r="D21"/>
  <c r="D22"/>
  <c r="D23"/>
  <c r="D19"/>
  <c r="D24"/>
  <c r="D25"/>
  <c r="D26"/>
  <c r="D27"/>
  <c r="D13"/>
  <c r="E18"/>
  <c r="E20"/>
  <c r="E21"/>
  <c r="E22"/>
  <c r="E23"/>
  <c r="E19"/>
  <c r="E24"/>
  <c r="E25"/>
  <c r="E26"/>
  <c r="E27"/>
  <c r="E13"/>
  <c r="F18"/>
  <c r="F20"/>
  <c r="F21"/>
  <c r="F22"/>
  <c r="F23"/>
  <c r="F19"/>
  <c r="F24"/>
  <c r="F25"/>
  <c r="F26"/>
  <c r="F27"/>
  <c r="F13"/>
  <c r="G18"/>
  <c r="G20"/>
  <c r="G21"/>
  <c r="G22"/>
  <c r="G23"/>
  <c r="G19"/>
  <c r="G24"/>
  <c r="G25"/>
  <c r="G26"/>
  <c r="G27"/>
  <c r="G13"/>
  <c r="H18"/>
  <c r="H20"/>
  <c r="H21"/>
  <c r="H22"/>
  <c r="H23"/>
  <c r="H19"/>
  <c r="H24"/>
  <c r="H25"/>
  <c r="H26"/>
  <c r="H27"/>
  <c r="H13"/>
  <c r="I18"/>
  <c r="I20"/>
  <c r="I21"/>
  <c r="I22"/>
  <c r="I23"/>
  <c r="I19"/>
  <c r="I24"/>
  <c r="I25"/>
  <c r="I26"/>
  <c r="I27"/>
  <c r="I13"/>
  <c r="J18"/>
  <c r="J20"/>
  <c r="J21"/>
  <c r="J22"/>
  <c r="J23"/>
  <c r="J19"/>
  <c r="J24"/>
  <c r="J25"/>
  <c r="J26"/>
  <c r="J27"/>
  <c r="J13"/>
  <c r="K18"/>
  <c r="K20"/>
  <c r="K21"/>
  <c r="K22"/>
  <c r="K23"/>
  <c r="K19"/>
  <c r="K24"/>
  <c r="K25"/>
  <c r="K26"/>
  <c r="K27"/>
  <c r="K13"/>
  <c r="L18"/>
  <c r="L20"/>
  <c r="L21"/>
  <c r="L22"/>
  <c r="L23"/>
  <c r="L19"/>
  <c r="L24"/>
  <c r="L25"/>
  <c r="L26"/>
  <c r="L27"/>
  <c r="L13"/>
  <c r="M18"/>
  <c r="M20"/>
  <c r="M21"/>
  <c r="M22"/>
  <c r="M23"/>
  <c r="M19"/>
  <c r="M24"/>
  <c r="M25"/>
  <c r="M26"/>
  <c r="M27"/>
  <c r="M13"/>
  <c r="N18"/>
  <c r="N20"/>
  <c r="N21"/>
  <c r="N22"/>
  <c r="N23"/>
  <c r="N19"/>
  <c r="N24"/>
  <c r="N25"/>
  <c r="N26"/>
  <c r="N27"/>
  <c r="N13"/>
  <c r="B18"/>
  <c r="B20"/>
  <c r="B21"/>
  <c r="B22"/>
  <c r="B23"/>
  <c r="B19"/>
  <c r="B24"/>
  <c r="B25"/>
  <c r="B26"/>
  <c r="B27"/>
  <c r="B13"/>
  <c r="C13" i="3"/>
  <c r="F13"/>
  <c r="C14"/>
  <c r="F14"/>
  <c r="C15"/>
  <c r="F15"/>
  <c r="C16"/>
  <c r="F16"/>
  <c r="C17"/>
  <c r="F17"/>
  <c r="C18"/>
  <c r="F18"/>
  <c r="C19"/>
  <c r="F19"/>
  <c r="C20"/>
  <c r="F20"/>
  <c r="C21"/>
  <c r="F21"/>
  <c r="C22"/>
  <c r="F22"/>
  <c r="C23"/>
  <c r="F23"/>
  <c r="C24"/>
  <c r="F24"/>
  <c r="C25"/>
  <c r="F25"/>
  <c r="C26"/>
  <c r="F26"/>
  <c r="C27"/>
  <c r="F27"/>
  <c r="C28"/>
  <c r="F28"/>
  <c r="C29"/>
  <c r="F29"/>
  <c r="C30"/>
  <c r="F30"/>
  <c r="C31"/>
  <c r="F31"/>
  <c r="C32"/>
  <c r="F32"/>
  <c r="C12"/>
  <c r="F12"/>
  <c r="C35"/>
  <c r="F35"/>
  <c r="D35"/>
  <c r="E35"/>
  <c r="J12"/>
  <c r="J14"/>
  <c r="J15"/>
  <c r="J16"/>
  <c r="J17"/>
  <c r="J13"/>
  <c r="J18"/>
  <c r="J19"/>
  <c r="J20"/>
  <c r="J21"/>
  <c r="G35"/>
  <c r="C36"/>
  <c r="F36"/>
  <c r="D36"/>
  <c r="E36"/>
  <c r="G36"/>
  <c r="C37"/>
  <c r="F37"/>
  <c r="D37"/>
  <c r="E37"/>
  <c r="G37"/>
  <c r="C38"/>
  <c r="F38"/>
  <c r="D38"/>
  <c r="E38"/>
  <c r="G38"/>
  <c r="C39"/>
  <c r="F39"/>
  <c r="D39"/>
  <c r="E39"/>
  <c r="G39"/>
  <c r="C40"/>
  <c r="F40"/>
  <c r="D40"/>
  <c r="E40"/>
  <c r="G40"/>
  <c r="C41"/>
  <c r="F41"/>
  <c r="D41"/>
  <c r="E41"/>
  <c r="G41"/>
  <c r="C42"/>
  <c r="F42"/>
  <c r="D42"/>
  <c r="E42"/>
  <c r="G42"/>
  <c r="C43"/>
  <c r="F43"/>
  <c r="D43"/>
  <c r="E43"/>
  <c r="G43"/>
  <c r="C44"/>
  <c r="F44"/>
  <c r="D44"/>
  <c r="E44"/>
  <c r="G44"/>
  <c r="C45"/>
  <c r="F45"/>
  <c r="D45"/>
  <c r="E45"/>
  <c r="G45"/>
  <c r="C46"/>
  <c r="F46"/>
  <c r="D46"/>
  <c r="E46"/>
  <c r="G46"/>
  <c r="C47"/>
  <c r="F47"/>
  <c r="D47"/>
  <c r="E47"/>
  <c r="G47"/>
  <c r="C48"/>
  <c r="F48"/>
  <c r="D48"/>
  <c r="E48"/>
  <c r="G48"/>
  <c r="C49"/>
  <c r="F49"/>
  <c r="D49"/>
  <c r="E49"/>
  <c r="G49"/>
  <c r="C50"/>
  <c r="F50"/>
  <c r="D50"/>
  <c r="E50"/>
  <c r="G50"/>
  <c r="C51"/>
  <c r="F51"/>
  <c r="D51"/>
  <c r="E51"/>
  <c r="G51"/>
  <c r="C52"/>
  <c r="F52"/>
  <c r="D52"/>
  <c r="E52"/>
  <c r="G52"/>
  <c r="C53"/>
  <c r="F53"/>
  <c r="D53"/>
  <c r="E53"/>
  <c r="G53"/>
  <c r="C54"/>
  <c r="F54"/>
  <c r="D54"/>
  <c r="E54"/>
  <c r="G54"/>
  <c r="C55"/>
  <c r="F55"/>
  <c r="D55"/>
  <c r="E55"/>
  <c r="G55"/>
  <c r="C56"/>
  <c r="F56"/>
  <c r="D56"/>
  <c r="E56"/>
  <c r="G56"/>
  <c r="C57"/>
  <c r="F57"/>
  <c r="D57"/>
  <c r="E57"/>
  <c r="G57"/>
  <c r="C58"/>
  <c r="F58"/>
  <c r="D58"/>
  <c r="E58"/>
  <c r="G58"/>
  <c r="C59"/>
  <c r="F59"/>
  <c r="D59"/>
  <c r="E59"/>
  <c r="G59"/>
  <c r="C60"/>
  <c r="F60"/>
  <c r="D60"/>
  <c r="E60"/>
  <c r="G60"/>
  <c r="C61"/>
  <c r="F61"/>
  <c r="D61"/>
  <c r="E61"/>
  <c r="G61"/>
  <c r="C62"/>
  <c r="F62"/>
  <c r="D62"/>
  <c r="E62"/>
  <c r="G62"/>
  <c r="C63"/>
  <c r="F63"/>
  <c r="D63"/>
  <c r="E63"/>
  <c r="G63"/>
  <c r="C64"/>
  <c r="F64"/>
  <c r="D64"/>
  <c r="E64"/>
  <c r="G64"/>
  <c r="C65"/>
  <c r="F65"/>
  <c r="D65"/>
  <c r="E65"/>
  <c r="G65"/>
  <c r="C66"/>
  <c r="F66"/>
  <c r="D66"/>
  <c r="E66"/>
  <c r="G66"/>
  <c r="C67"/>
  <c r="F67"/>
  <c r="D67"/>
  <c r="E67"/>
  <c r="G67"/>
  <c r="C68"/>
  <c r="F68"/>
  <c r="D68"/>
  <c r="E68"/>
  <c r="G68"/>
  <c r="C69"/>
  <c r="F69"/>
  <c r="D69"/>
  <c r="E69"/>
  <c r="G69"/>
  <c r="C70"/>
  <c r="F70"/>
  <c r="D70"/>
  <c r="E70"/>
  <c r="G70"/>
  <c r="C71"/>
  <c r="F71"/>
  <c r="D71"/>
  <c r="E71"/>
  <c r="G71"/>
  <c r="C72"/>
  <c r="F72"/>
  <c r="D72"/>
  <c r="E72"/>
  <c r="G72"/>
  <c r="C73"/>
  <c r="F73"/>
  <c r="D73"/>
  <c r="E73"/>
  <c r="G73"/>
  <c r="C74"/>
  <c r="F74"/>
  <c r="D74"/>
  <c r="E74"/>
  <c r="G74"/>
  <c r="C75"/>
  <c r="F75"/>
  <c r="D75"/>
  <c r="E75"/>
  <c r="G75"/>
  <c r="C76"/>
  <c r="F76"/>
  <c r="D76"/>
  <c r="E76"/>
  <c r="G76"/>
  <c r="C77"/>
  <c r="F77"/>
  <c r="D77"/>
  <c r="E77"/>
  <c r="G77"/>
  <c r="C78"/>
  <c r="F78"/>
  <c r="D78"/>
  <c r="E78"/>
  <c r="G78"/>
  <c r="F33"/>
  <c r="D33"/>
  <c r="G33"/>
  <c r="E33"/>
  <c r="C33"/>
  <c r="D32"/>
  <c r="G32"/>
  <c r="E32"/>
  <c r="D31"/>
  <c r="G31"/>
  <c r="E31"/>
  <c r="D30"/>
  <c r="G30"/>
  <c r="E30"/>
  <c r="D29"/>
  <c r="G29"/>
  <c r="E29"/>
  <c r="D28"/>
  <c r="G28"/>
  <c r="E28"/>
  <c r="D27"/>
  <c r="G27"/>
  <c r="E27"/>
  <c r="D26"/>
  <c r="G26"/>
  <c r="E26"/>
  <c r="D25"/>
  <c r="G25"/>
  <c r="E25"/>
  <c r="D24"/>
  <c r="G24"/>
  <c r="E24"/>
  <c r="D23"/>
  <c r="G23"/>
  <c r="E23"/>
  <c r="C34"/>
  <c r="F34"/>
  <c r="D34"/>
  <c r="E34"/>
  <c r="G34"/>
  <c r="D13"/>
  <c r="G13"/>
  <c r="D14"/>
  <c r="G14"/>
  <c r="D15"/>
  <c r="G15"/>
  <c r="D16"/>
  <c r="G16"/>
  <c r="D17"/>
  <c r="G17"/>
  <c r="D18"/>
  <c r="G18"/>
  <c r="D19"/>
  <c r="G19"/>
  <c r="D20"/>
  <c r="G20"/>
  <c r="D21"/>
  <c r="G21"/>
  <c r="D22"/>
  <c r="G22"/>
  <c r="D12"/>
  <c r="G12"/>
  <c r="E13"/>
  <c r="E14"/>
  <c r="E15"/>
  <c r="E16"/>
  <c r="E17"/>
  <c r="E18"/>
  <c r="E19"/>
  <c r="E20"/>
  <c r="E21"/>
  <c r="E22"/>
  <c r="E12"/>
  <c r="F10" i="6"/>
  <c r="B10"/>
  <c r="C10"/>
  <c r="I10"/>
  <c r="G10"/>
  <c r="D10"/>
  <c r="J10"/>
  <c r="F11"/>
  <c r="B11"/>
  <c r="C11"/>
  <c r="I11"/>
  <c r="G11"/>
  <c r="D11"/>
  <c r="J11"/>
  <c r="F12"/>
  <c r="B12"/>
  <c r="C12"/>
  <c r="I12"/>
  <c r="G12"/>
  <c r="D12"/>
  <c r="J12"/>
  <c r="F13"/>
  <c r="B13"/>
  <c r="C13"/>
  <c r="I13"/>
  <c r="G13"/>
  <c r="D13"/>
  <c r="J13"/>
  <c r="F14"/>
  <c r="B14"/>
  <c r="C14"/>
  <c r="I14"/>
  <c r="G14"/>
  <c r="D14"/>
  <c r="J14"/>
  <c r="F15"/>
  <c r="B15"/>
  <c r="C15"/>
  <c r="I15"/>
  <c r="G15"/>
  <c r="D15"/>
  <c r="J15"/>
  <c r="F16"/>
  <c r="B16"/>
  <c r="C16"/>
  <c r="I16"/>
  <c r="G16"/>
  <c r="D16"/>
  <c r="J16"/>
  <c r="F17"/>
  <c r="B17"/>
  <c r="C17"/>
  <c r="I17"/>
  <c r="G17"/>
  <c r="D17"/>
  <c r="J17"/>
  <c r="F18"/>
  <c r="B18"/>
  <c r="C18"/>
  <c r="I18"/>
  <c r="G18"/>
  <c r="D18"/>
  <c r="J18"/>
  <c r="F19"/>
  <c r="B19"/>
  <c r="C19"/>
  <c r="I19"/>
  <c r="G19"/>
  <c r="D19"/>
  <c r="J19"/>
  <c r="F20"/>
  <c r="B20"/>
  <c r="C20"/>
  <c r="I20"/>
  <c r="G20"/>
  <c r="D20"/>
  <c r="J20"/>
  <c r="F21"/>
  <c r="B21"/>
  <c r="C21"/>
  <c r="I21"/>
  <c r="G21"/>
  <c r="D21"/>
  <c r="J21"/>
  <c r="F22"/>
  <c r="B22"/>
  <c r="C22"/>
  <c r="I22"/>
  <c r="G22"/>
  <c r="D22"/>
  <c r="J22"/>
  <c r="F23"/>
  <c r="B23"/>
  <c r="C23"/>
  <c r="I23"/>
  <c r="G23"/>
  <c r="D23"/>
  <c r="J23"/>
  <c r="F24"/>
  <c r="B24"/>
  <c r="C24"/>
  <c r="I24"/>
  <c r="G24"/>
  <c r="D24"/>
  <c r="J24"/>
  <c r="F25"/>
  <c r="B25"/>
  <c r="C25"/>
  <c r="I25"/>
  <c r="G25"/>
  <c r="D25"/>
  <c r="J25"/>
  <c r="F26"/>
  <c r="B26"/>
  <c r="C26"/>
  <c r="I26"/>
  <c r="G26"/>
  <c r="D26"/>
  <c r="J26"/>
  <c r="F27"/>
  <c r="B27"/>
  <c r="C27"/>
  <c r="I27"/>
  <c r="G27"/>
  <c r="D27"/>
  <c r="J27"/>
  <c r="F28"/>
  <c r="B28"/>
  <c r="C28"/>
  <c r="I28"/>
  <c r="G28"/>
  <c r="D28"/>
  <c r="J28"/>
  <c r="F29"/>
  <c r="B29"/>
  <c r="C29"/>
  <c r="I29"/>
  <c r="G29"/>
  <c r="D29"/>
  <c r="J29"/>
  <c r="F30"/>
  <c r="B30"/>
  <c r="C30"/>
  <c r="I30"/>
  <c r="G30"/>
  <c r="D30"/>
  <c r="J30"/>
  <c r="F31"/>
  <c r="B31"/>
  <c r="C31"/>
  <c r="I31"/>
  <c r="G31"/>
  <c r="D31"/>
  <c r="J31"/>
  <c r="F32"/>
  <c r="B32"/>
  <c r="C32"/>
  <c r="I32"/>
  <c r="G32"/>
  <c r="D32"/>
  <c r="J32"/>
  <c r="F33"/>
  <c r="B33"/>
  <c r="C33"/>
  <c r="I33"/>
  <c r="G33"/>
  <c r="D33"/>
  <c r="J33"/>
  <c r="F34"/>
  <c r="B34"/>
  <c r="C34"/>
  <c r="I34"/>
  <c r="G34"/>
  <c r="D34"/>
  <c r="J34"/>
  <c r="F35"/>
  <c r="B35"/>
  <c r="C35"/>
  <c r="I35"/>
  <c r="G35"/>
  <c r="D35"/>
  <c r="J35"/>
  <c r="F36"/>
  <c r="B36"/>
  <c r="C36"/>
  <c r="I36"/>
  <c r="G36"/>
  <c r="D36"/>
  <c r="J36"/>
  <c r="F37"/>
  <c r="B37"/>
  <c r="C37"/>
  <c r="I37"/>
  <c r="G37"/>
  <c r="D37"/>
  <c r="J37"/>
  <c r="F38"/>
  <c r="B38"/>
  <c r="C38"/>
  <c r="I38"/>
  <c r="G38"/>
  <c r="D38"/>
  <c r="J38"/>
  <c r="F39"/>
  <c r="B39"/>
  <c r="C39"/>
  <c r="I39"/>
  <c r="G39"/>
  <c r="D39"/>
  <c r="J39"/>
  <c r="F40"/>
  <c r="B40"/>
  <c r="C40"/>
  <c r="I40"/>
  <c r="G40"/>
  <c r="D40"/>
  <c r="J40"/>
  <c r="F41"/>
  <c r="B41"/>
  <c r="C41"/>
  <c r="I41"/>
  <c r="G41"/>
  <c r="D41"/>
  <c r="J41"/>
  <c r="F42"/>
  <c r="B42"/>
  <c r="C42"/>
  <c r="I42"/>
  <c r="G42"/>
  <c r="D42"/>
  <c r="J42"/>
  <c r="F43"/>
  <c r="B43"/>
  <c r="C43"/>
  <c r="I43"/>
  <c r="G43"/>
  <c r="D43"/>
  <c r="J43"/>
  <c r="F44"/>
  <c r="B44"/>
  <c r="C44"/>
  <c r="I44"/>
  <c r="G44"/>
  <c r="D44"/>
  <c r="J44"/>
  <c r="F45"/>
  <c r="B45"/>
  <c r="C45"/>
  <c r="I45"/>
  <c r="G45"/>
  <c r="D45"/>
  <c r="J45"/>
  <c r="F46"/>
  <c r="B46"/>
  <c r="C46"/>
  <c r="I46"/>
  <c r="G46"/>
  <c r="D46"/>
  <c r="J46"/>
  <c r="F47"/>
  <c r="B47"/>
  <c r="C47"/>
  <c r="I47"/>
  <c r="G47"/>
  <c r="D47"/>
  <c r="J47"/>
  <c r="F48"/>
  <c r="B48"/>
  <c r="C48"/>
  <c r="I48"/>
  <c r="G48"/>
  <c r="D48"/>
  <c r="J48"/>
  <c r="F49"/>
  <c r="B49"/>
  <c r="C49"/>
  <c r="I49"/>
  <c r="G49"/>
  <c r="D49"/>
  <c r="J49"/>
  <c r="F50"/>
  <c r="B50"/>
  <c r="C50"/>
  <c r="I50"/>
  <c r="G50"/>
  <c r="D50"/>
  <c r="J50"/>
  <c r="F51"/>
  <c r="B51"/>
  <c r="C51"/>
  <c r="I51"/>
  <c r="G51"/>
  <c r="D51"/>
  <c r="J51"/>
  <c r="F52"/>
  <c r="B52"/>
  <c r="C52"/>
  <c r="I52"/>
  <c r="G52"/>
  <c r="D52"/>
  <c r="J52"/>
  <c r="F53"/>
  <c r="B53"/>
  <c r="C53"/>
  <c r="I53"/>
  <c r="G53"/>
  <c r="D53"/>
  <c r="J53"/>
  <c r="F54"/>
  <c r="B54"/>
  <c r="C54"/>
  <c r="I54"/>
  <c r="G54"/>
  <c r="D54"/>
  <c r="J54"/>
  <c r="F55"/>
  <c r="B55"/>
  <c r="C55"/>
  <c r="I55"/>
  <c r="G55"/>
  <c r="D55"/>
  <c r="J55"/>
  <c r="F56"/>
  <c r="B56"/>
  <c r="C56"/>
  <c r="I56"/>
  <c r="G56"/>
  <c r="D56"/>
  <c r="J56"/>
  <c r="F57"/>
  <c r="B57"/>
  <c r="C57"/>
  <c r="I57"/>
  <c r="G57"/>
  <c r="D57"/>
  <c r="J57"/>
  <c r="F58"/>
  <c r="B58"/>
  <c r="C58"/>
  <c r="I58"/>
  <c r="G58"/>
  <c r="D58"/>
  <c r="J58"/>
  <c r="F59"/>
  <c r="B59"/>
  <c r="C59"/>
  <c r="I59"/>
  <c r="G59"/>
  <c r="D59"/>
  <c r="J59"/>
  <c r="F60"/>
  <c r="B60"/>
  <c r="C60"/>
  <c r="I60"/>
  <c r="G60"/>
  <c r="D60"/>
  <c r="J60"/>
  <c r="F61"/>
  <c r="B61"/>
  <c r="C61"/>
  <c r="I61"/>
  <c r="G61"/>
  <c r="D61"/>
  <c r="J61"/>
  <c r="F62"/>
  <c r="B62"/>
  <c r="C62"/>
  <c r="I62"/>
  <c r="G62"/>
  <c r="D62"/>
  <c r="J62"/>
  <c r="F63"/>
  <c r="B63"/>
  <c r="C63"/>
  <c r="I63"/>
  <c r="G63"/>
  <c r="D63"/>
  <c r="J63"/>
  <c r="F64"/>
  <c r="B64"/>
  <c r="C64"/>
  <c r="I64"/>
  <c r="G64"/>
  <c r="D64"/>
  <c r="J64"/>
  <c r="F65"/>
  <c r="B65"/>
  <c r="C65"/>
  <c r="I65"/>
  <c r="G65"/>
  <c r="D65"/>
  <c r="J65"/>
  <c r="F66"/>
  <c r="B66"/>
  <c r="C66"/>
  <c r="I66"/>
  <c r="G66"/>
  <c r="D66"/>
  <c r="J66"/>
  <c r="F67"/>
  <c r="B67"/>
  <c r="C67"/>
  <c r="I67"/>
  <c r="G67"/>
  <c r="D67"/>
  <c r="J67"/>
  <c r="F68"/>
  <c r="B68"/>
  <c r="C68"/>
  <c r="I68"/>
  <c r="G68"/>
  <c r="D68"/>
  <c r="J68"/>
  <c r="F69"/>
  <c r="B69"/>
  <c r="C69"/>
  <c r="I69"/>
  <c r="G69"/>
  <c r="D69"/>
  <c r="J69"/>
  <c r="F70"/>
  <c r="B70"/>
  <c r="C70"/>
  <c r="I70"/>
  <c r="G70"/>
  <c r="D70"/>
  <c r="J70"/>
  <c r="F71"/>
  <c r="B71"/>
  <c r="C71"/>
  <c r="I71"/>
  <c r="G71"/>
  <c r="D71"/>
  <c r="J71"/>
  <c r="F72"/>
  <c r="B72"/>
  <c r="C72"/>
  <c r="I72"/>
  <c r="G72"/>
  <c r="D72"/>
  <c r="J72"/>
  <c r="F73"/>
  <c r="B73"/>
  <c r="C73"/>
  <c r="I73"/>
  <c r="G73"/>
  <c r="D73"/>
  <c r="J73"/>
  <c r="F74"/>
  <c r="B74"/>
  <c r="C74"/>
  <c r="I74"/>
  <c r="G74"/>
  <c r="D74"/>
  <c r="J74"/>
  <c r="F75"/>
  <c r="B75"/>
  <c r="C75"/>
  <c r="I75"/>
  <c r="G75"/>
  <c r="D75"/>
  <c r="J75"/>
  <c r="F76"/>
  <c r="B76"/>
  <c r="C76"/>
  <c r="I76"/>
  <c r="G76"/>
  <c r="D76"/>
  <c r="J76"/>
  <c r="F77"/>
  <c r="B77"/>
  <c r="C77"/>
  <c r="I77"/>
  <c r="G77"/>
  <c r="D77"/>
  <c r="J77"/>
  <c r="F78"/>
  <c r="B78"/>
  <c r="C78"/>
  <c r="I78"/>
  <c r="G78"/>
  <c r="D78"/>
  <c r="J78"/>
  <c r="F79"/>
  <c r="B79"/>
  <c r="C79"/>
  <c r="I79"/>
  <c r="G79"/>
  <c r="D79"/>
  <c r="J79"/>
  <c r="F80"/>
  <c r="B80"/>
  <c r="C80"/>
  <c r="I80"/>
  <c r="G80"/>
  <c r="D80"/>
  <c r="J80"/>
  <c r="F81"/>
  <c r="B81"/>
  <c r="C81"/>
  <c r="I81"/>
  <c r="G81"/>
  <c r="D81"/>
  <c r="J81"/>
  <c r="F82"/>
  <c r="B82"/>
  <c r="C82"/>
  <c r="I82"/>
  <c r="G82"/>
  <c r="D82"/>
  <c r="J82"/>
  <c r="F83"/>
  <c r="B83"/>
  <c r="C83"/>
  <c r="I83"/>
  <c r="G83"/>
  <c r="D83"/>
  <c r="J83"/>
  <c r="F84"/>
  <c r="B84"/>
  <c r="C84"/>
  <c r="I84"/>
  <c r="G84"/>
  <c r="D84"/>
  <c r="J84"/>
  <c r="F85"/>
  <c r="B85"/>
  <c r="C85"/>
  <c r="I85"/>
  <c r="G85"/>
  <c r="D85"/>
  <c r="J85"/>
  <c r="F86"/>
  <c r="B86"/>
  <c r="C86"/>
  <c r="I86"/>
  <c r="G86"/>
  <c r="D86"/>
  <c r="J86"/>
  <c r="F87"/>
  <c r="B87"/>
  <c r="C87"/>
  <c r="I87"/>
  <c r="G87"/>
  <c r="D87"/>
  <c r="J87"/>
  <c r="F88"/>
  <c r="B88"/>
  <c r="C88"/>
  <c r="I88"/>
  <c r="G88"/>
  <c r="D88"/>
  <c r="J88"/>
  <c r="F89"/>
  <c r="B89"/>
  <c r="C89"/>
  <c r="I89"/>
  <c r="G89"/>
  <c r="D89"/>
  <c r="J89"/>
  <c r="F90"/>
  <c r="B90"/>
  <c r="C90"/>
  <c r="I90"/>
  <c r="G90"/>
  <c r="D90"/>
  <c r="J90"/>
  <c r="F91"/>
  <c r="B91"/>
  <c r="C91"/>
  <c r="I91"/>
  <c r="G91"/>
  <c r="D91"/>
  <c r="J91"/>
  <c r="F92"/>
  <c r="B92"/>
  <c r="C92"/>
  <c r="I92"/>
  <c r="G92"/>
  <c r="D92"/>
  <c r="J92"/>
  <c r="F93"/>
  <c r="B93"/>
  <c r="C93"/>
  <c r="I93"/>
  <c r="G93"/>
  <c r="D93"/>
  <c r="J93"/>
  <c r="F94"/>
  <c r="B94"/>
  <c r="C94"/>
  <c r="I94"/>
  <c r="G94"/>
  <c r="D94"/>
  <c r="J94"/>
  <c r="F95"/>
  <c r="B95"/>
  <c r="C95"/>
  <c r="I95"/>
  <c r="G95"/>
  <c r="D95"/>
  <c r="J95"/>
  <c r="F96"/>
  <c r="B96"/>
  <c r="C96"/>
  <c r="I96"/>
  <c r="G96"/>
  <c r="D96"/>
  <c r="J96"/>
  <c r="F97"/>
  <c r="B97"/>
  <c r="C97"/>
  <c r="I97"/>
  <c r="G97"/>
  <c r="D97"/>
  <c r="J97"/>
  <c r="F98"/>
  <c r="B98"/>
  <c r="C98"/>
  <c r="I98"/>
  <c r="G98"/>
  <c r="D98"/>
  <c r="J98"/>
  <c r="F99"/>
  <c r="B99"/>
  <c r="C99"/>
  <c r="I99"/>
  <c r="G99"/>
  <c r="D99"/>
  <c r="J99"/>
  <c r="G9"/>
  <c r="B9"/>
  <c r="D9"/>
  <c r="J9"/>
  <c r="F9"/>
  <c r="C9"/>
  <c r="I9"/>
</calcChain>
</file>

<file path=xl/comments1.xml><?xml version="1.0" encoding="utf-8"?>
<comments xmlns="http://schemas.openxmlformats.org/spreadsheetml/2006/main">
  <authors>
    <author>Klügel</author>
  </authors>
  <commentList>
    <comment ref="A10" authorId="0">
      <text>
        <r>
          <rPr>
            <sz val="8"/>
            <color indexed="81"/>
            <rFont val="Tahoma"/>
            <family val="2"/>
          </rPr>
          <t>must be between -56.6 °C (triple point) and 30.9782 °C (critical T)</t>
        </r>
      </text>
    </comment>
    <comment ref="C10" authorId="0">
      <text>
        <r>
          <rPr>
            <sz val="8"/>
            <color indexed="81"/>
            <rFont val="Tahoma"/>
            <family val="2"/>
          </rPr>
          <t>see eq. (3.14) of Span&amp;Wagner 1996</t>
        </r>
      </text>
    </comment>
  </commentList>
</comments>
</file>

<file path=xl/comments2.xml><?xml version="1.0" encoding="utf-8"?>
<comments xmlns="http://schemas.openxmlformats.org/spreadsheetml/2006/main">
  <authors>
    <author>Klügel</author>
  </authors>
  <commentList>
    <comment ref="I6" authorId="0">
      <text>
        <r>
          <rPr>
            <sz val="8"/>
            <color indexed="81"/>
            <rFont val="Tahoma"/>
            <family val="2"/>
          </rPr>
          <t>Error of the Angus et al. (1976) values compared to the more reliable Span &amp; Wagner (1996) data; major differences near the critical point only</t>
        </r>
      </text>
    </comment>
    <comment ref="B7" authorId="0">
      <text>
        <r>
          <rPr>
            <sz val="8"/>
            <color indexed="81"/>
            <rFont val="Tahoma"/>
            <family val="2"/>
          </rPr>
          <t>see eq. (3.14) of Span&amp;Wagner 1996</t>
        </r>
      </text>
    </comment>
    <comment ref="I7" authorId="0">
      <text>
        <r>
          <rPr>
            <sz val="8"/>
            <color indexed="81"/>
            <rFont val="Tahoma"/>
            <family val="2"/>
          </rPr>
          <t>compared to eq. (3.14) of Span&amp;Wagner (1996)</t>
        </r>
      </text>
    </comment>
    <comment ref="J7" authorId="0">
      <text>
        <r>
          <rPr>
            <sz val="8"/>
            <color indexed="81"/>
            <rFont val="Tahoma"/>
            <family val="2"/>
          </rPr>
          <t>compared to eq. (3.15) of Span&amp;Wagner (1996)</t>
        </r>
      </text>
    </comment>
    <comment ref="A99" authorId="0">
      <text>
        <r>
          <rPr>
            <sz val="8"/>
            <color indexed="81"/>
            <rFont val="Tahoma"/>
            <family val="2"/>
          </rPr>
          <t>kritische Temperatur</t>
        </r>
      </text>
    </comment>
  </commentList>
</comments>
</file>

<file path=xl/comments3.xml><?xml version="1.0" encoding="utf-8"?>
<comments xmlns="http://schemas.openxmlformats.org/spreadsheetml/2006/main">
  <authors>
    <author>Klügel</author>
  </authors>
  <commentList>
    <comment ref="A8" authorId="0">
      <text>
        <r>
          <rPr>
            <sz val="8"/>
            <color indexed="81"/>
            <rFont val="Tahoma"/>
            <family val="2"/>
          </rPr>
          <t>mole concentration</t>
        </r>
      </text>
    </comment>
    <comment ref="A9" authorId="0">
      <text>
        <r>
          <rPr>
            <sz val="8"/>
            <color indexed="81"/>
            <rFont val="Tahoma"/>
            <family val="2"/>
          </rPr>
          <t>molar volume</t>
        </r>
      </text>
    </comment>
  </commentList>
</comments>
</file>

<file path=xl/sharedStrings.xml><?xml version="1.0" encoding="utf-8"?>
<sst xmlns="http://schemas.openxmlformats.org/spreadsheetml/2006/main" count="118" uniqueCount="78">
  <si>
    <t>a2</t>
  </si>
  <si>
    <t>a3</t>
  </si>
  <si>
    <t>a4</t>
  </si>
  <si>
    <t>a5</t>
  </si>
  <si>
    <t>a6</t>
  </si>
  <si>
    <t>a7</t>
  </si>
  <si>
    <t>a8</t>
  </si>
  <si>
    <t>a9</t>
  </si>
  <si>
    <t>a10</t>
  </si>
  <si>
    <r>
      <t>r</t>
    </r>
    <r>
      <rPr>
        <sz val="10"/>
        <rFont val="Arial"/>
        <family val="2"/>
      </rPr>
      <t xml:space="preserve"> [g/cm3]</t>
    </r>
  </si>
  <si>
    <t>Calculation of an isochore for a pure CO2 inclusion with given density</t>
  </si>
  <si>
    <t>Equation of state: Sterner &amp; Pitzer (1994)</t>
  </si>
  <si>
    <t>Coefficients of equation of state</t>
  </si>
  <si>
    <t>EOS parameters:</t>
  </si>
  <si>
    <r>
      <t>SaturationCurves</t>
    </r>
    <r>
      <rPr>
        <sz val="10"/>
        <color indexed="12"/>
        <rFont val="Arial"/>
        <family val="2"/>
      </rPr>
      <t>: Saturated liquid and vapor densities of CO2 as function of temperature (i.e. relation between homogenization temperature and density)</t>
    </r>
  </si>
  <si>
    <r>
      <t>Isochores</t>
    </r>
    <r>
      <rPr>
        <sz val="10"/>
        <color indexed="12"/>
        <rFont val="Arial"/>
        <family val="2"/>
      </rPr>
      <t>: Calculation of an isochore for a pure CO2 inclusion with given density</t>
    </r>
  </si>
  <si>
    <t>Hansteen TH, Klügel A (2008) Fluid Inclusion Thermobarometry as a Tracer for Magmatic Processes. In: Putirka K, Tepley F, Rev Mineral Geochem, Vol 69.</t>
  </si>
  <si>
    <r>
      <t>Pcalc</t>
    </r>
    <r>
      <rPr>
        <sz val="10"/>
        <color indexed="12"/>
        <rFont val="Arial"/>
        <family val="2"/>
      </rPr>
      <t>: Calculation of densities and pressures from measured homogenization temperatures of pure CO2 inclusions</t>
    </r>
  </si>
  <si>
    <t>T hom</t>
  </si>
  <si>
    <t>(°C)</t>
  </si>
  <si>
    <t>(g/cm3)</t>
  </si>
  <si>
    <t>hom. phase</t>
  </si>
  <si>
    <t>(l or v)</t>
  </si>
  <si>
    <t>l</t>
  </si>
  <si>
    <t>Density</t>
  </si>
  <si>
    <t>(mol/cm3)</t>
  </si>
  <si>
    <t>(cm3/mol)</t>
  </si>
  <si>
    <t>Model temperature (°C)</t>
  </si>
  <si>
    <t>Pressure</t>
  </si>
  <si>
    <t>(MPa)</t>
  </si>
  <si>
    <t>i</t>
  </si>
  <si>
    <t>ci1</t>
  </si>
  <si>
    <t>ci2</t>
  </si>
  <si>
    <t>ci3</t>
  </si>
  <si>
    <t>ci4</t>
  </si>
  <si>
    <t>ci5</t>
  </si>
  <si>
    <t>ci6</t>
  </si>
  <si>
    <t>ai</t>
  </si>
  <si>
    <t>R [bar*cm3/mol/K]</t>
  </si>
  <si>
    <t>T0 [K]</t>
  </si>
  <si>
    <t>v</t>
  </si>
  <si>
    <t>Worksheet: Calculation of densities and trapping pressures of pure CO2 inclusions</t>
  </si>
  <si>
    <t>as part of the MSA short course "Minerals, Inclusions &amp; Volcanic Processes".</t>
  </si>
  <si>
    <t>Reference:</t>
  </si>
  <si>
    <t>Mole conc.</t>
  </si>
  <si>
    <t>Molar volume</t>
  </si>
  <si>
    <t>Input parameters in red</t>
  </si>
  <si>
    <t>Output data in green</t>
  </si>
  <si>
    <t>1-T/Tc</t>
  </si>
  <si>
    <t>Calculation of densities and pressures from homogenization temperatures of pure CO2 inclusions</t>
  </si>
  <si>
    <t xml:space="preserve"> - Density calculation: uses the auxiliary equations (3.14) and (3.15) of Span &amp; Wagner (1996)</t>
  </si>
  <si>
    <t xml:space="preserve"> - Equation of state (EOS) for CO2 isochores: Sterner &amp; Pitzer (1994)</t>
  </si>
  <si>
    <t>Dens(liq)</t>
  </si>
  <si>
    <t>Dens(vap)</t>
  </si>
  <si>
    <t>°C</t>
  </si>
  <si>
    <t>%</t>
  </si>
  <si>
    <t>Error (liq)</t>
  </si>
  <si>
    <t>Error (vap)</t>
  </si>
  <si>
    <t>Angus et al. (1976)</t>
  </si>
  <si>
    <t>Span &amp; Wagner (1996)</t>
  </si>
  <si>
    <t>Saturated liquid and vapor densities of CO2 as function of temperature</t>
  </si>
  <si>
    <t>Equations:</t>
  </si>
  <si>
    <t>Span R, Wagner W (1996) A new equation of state for carbon dioxide covering the fluid region from the triple point temperature to 1100 K at pressures up to 800 MPa. J Phys Chem Ref Data 25:1509-1596</t>
  </si>
  <si>
    <t>Angus S, Armstrong B, de Reuck KM, Altunin VV, Gadetskii OG, Chapela GA, Rowlinson JS (1976) International Tables of the Fluid State, Vol 3, Carbon dioxide. Pergamon Press, Oxford</t>
  </si>
  <si>
    <t>Span R, Wagner W (1996), auxiliary equations (3.14) and (3.15)</t>
  </si>
  <si>
    <t>Angus et al. (1976), approximation with eq. (4) and (5), p. 52</t>
  </si>
  <si>
    <t>Comparison</t>
  </si>
  <si>
    <t>Worksheets:</t>
  </si>
  <si>
    <t>Workbook created by Andreas Klügel, Bremen University, July 2008 (akluegel@uni-bremen.de),</t>
  </si>
  <si>
    <t>Data sources:</t>
  </si>
  <si>
    <t>Sterner SM, Pitzer KS (1994) An equation of state for carbon dioxide valid from zero to extreme pressures. Contrib Mineral Petrol 117:362-374</t>
  </si>
  <si>
    <t>c [mol/cm3]</t>
  </si>
  <si>
    <t>v [cm3/mol]</t>
  </si>
  <si>
    <t>Isochore:</t>
  </si>
  <si>
    <t>T [°C]</t>
  </si>
  <si>
    <t>P [MPa]</t>
  </si>
  <si>
    <t>T [K]</t>
  </si>
  <si>
    <t>a1</t>
  </si>
</sst>
</file>

<file path=xl/styles.xml><?xml version="1.0" encoding="utf-8"?>
<styleSheet xmlns="http://schemas.openxmlformats.org/spreadsheetml/2006/main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81" formatCode="0.000"/>
    <numFmt numFmtId="182" formatCode="0.0000"/>
    <numFmt numFmtId="183" formatCode="0.00000"/>
    <numFmt numFmtId="184" formatCode="0.000000"/>
    <numFmt numFmtId="186" formatCode="0.0"/>
    <numFmt numFmtId="190" formatCode="0.0000E+00"/>
    <numFmt numFmtId="191" formatCode="0.0E+00"/>
  </numFmts>
  <fonts count="25">
    <font>
      <sz val="10"/>
      <name val="Geneva"/>
    </font>
    <font>
      <b/>
      <sz val="10"/>
      <name val="Geneva"/>
    </font>
    <font>
      <sz val="10"/>
      <name val="Geneva"/>
    </font>
    <font>
      <b/>
      <sz val="12"/>
      <name val="Geneva"/>
    </font>
    <font>
      <b/>
      <sz val="10"/>
      <color indexed="22"/>
      <name val="Arial"/>
      <family val="2"/>
    </font>
    <font>
      <sz val="10"/>
      <color indexed="22"/>
      <name val="Geneva"/>
    </font>
    <font>
      <b/>
      <sz val="14"/>
      <name val="Geneva"/>
    </font>
    <font>
      <b/>
      <sz val="14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9"/>
      <name val="Geneva"/>
    </font>
    <font>
      <sz val="9"/>
      <name val="Geneva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color indexed="22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Symbol"/>
      <family val="1"/>
    </font>
    <font>
      <sz val="10"/>
      <color indexed="22"/>
      <name val="Arial"/>
      <family val="2"/>
    </font>
    <font>
      <sz val="10"/>
      <color indexed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1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8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4" fillId="4" borderId="8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190" fontId="5" fillId="4" borderId="0" xfId="0" applyNumberFormat="1" applyFont="1" applyFill="1" applyBorder="1" applyAlignment="1">
      <alignment horizontal="left"/>
    </xf>
    <xf numFmtId="1" fontId="5" fillId="4" borderId="0" xfId="0" applyNumberFormat="1" applyFont="1" applyFill="1" applyBorder="1" applyAlignment="1">
      <alignment horizontal="left"/>
    </xf>
    <xf numFmtId="1" fontId="5" fillId="4" borderId="8" xfId="0" applyNumberFormat="1" applyFont="1" applyFill="1" applyBorder="1" applyAlignment="1">
      <alignment horizontal="left"/>
    </xf>
    <xf numFmtId="190" fontId="5" fillId="4" borderId="8" xfId="0" applyNumberFormat="1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1" fontId="0" fillId="3" borderId="9" xfId="0" applyNumberFormat="1" applyFill="1" applyBorder="1" applyAlignment="1">
      <alignment horizontal="center"/>
    </xf>
    <xf numFmtId="181" fontId="0" fillId="3" borderId="9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5" fillId="0" borderId="0" xfId="0" applyFont="1" applyAlignment="1">
      <alignment horizontal="center"/>
    </xf>
    <xf numFmtId="18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81" fontId="11" fillId="0" borderId="0" xfId="0" applyNumberFormat="1" applyFont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8" fillId="0" borderId="11" xfId="0" applyFont="1" applyBorder="1" applyAlignment="1">
      <alignment horizontal="left"/>
    </xf>
    <xf numFmtId="0" fontId="15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applyFont="1" applyBorder="1"/>
    <xf numFmtId="0" fontId="16" fillId="0" borderId="11" xfId="0" applyFont="1" applyBorder="1" applyAlignment="1">
      <alignment horizontal="center"/>
    </xf>
    <xf numFmtId="182" fontId="15" fillId="0" borderId="0" xfId="0" applyNumberFormat="1" applyFont="1" applyAlignment="1">
      <alignment horizontal="center"/>
    </xf>
    <xf numFmtId="181" fontId="8" fillId="0" borderId="0" xfId="0" applyNumberFormat="1" applyFont="1" applyAlignment="1">
      <alignment horizontal="center"/>
    </xf>
    <xf numFmtId="182" fontId="16" fillId="0" borderId="0" xfId="0" applyNumberFormat="1" applyFont="1" applyAlignment="1">
      <alignment horizontal="center"/>
    </xf>
    <xf numFmtId="182" fontId="8" fillId="0" borderId="0" xfId="0" applyNumberFormat="1" applyFont="1" applyAlignment="1">
      <alignment horizontal="left"/>
    </xf>
    <xf numFmtId="0" fontId="13" fillId="0" borderId="0" xfId="1" applyFont="1"/>
    <xf numFmtId="0" fontId="19" fillId="0" borderId="0" xfId="1" applyFont="1"/>
    <xf numFmtId="0" fontId="18" fillId="0" borderId="0" xfId="1"/>
    <xf numFmtId="0" fontId="20" fillId="0" borderId="0" xfId="1" applyFont="1"/>
    <xf numFmtId="0" fontId="8" fillId="0" borderId="0" xfId="1" applyFont="1"/>
    <xf numFmtId="0" fontId="12" fillId="0" borderId="0" xfId="1" applyFont="1" applyFill="1"/>
    <xf numFmtId="0" fontId="18" fillId="0" borderId="0" xfId="1" applyFill="1"/>
    <xf numFmtId="0" fontId="7" fillId="0" borderId="0" xfId="1" applyFont="1"/>
    <xf numFmtId="0" fontId="4" fillId="4" borderId="4" xfId="1" applyFont="1" applyFill="1" applyBorder="1"/>
    <xf numFmtId="0" fontId="4" fillId="4" borderId="7" xfId="1" applyFont="1" applyFill="1" applyBorder="1" applyAlignment="1">
      <alignment horizontal="left"/>
    </xf>
    <xf numFmtId="0" fontId="15" fillId="4" borderId="7" xfId="1" applyFont="1" applyFill="1" applyBorder="1" applyAlignment="1">
      <alignment horizontal="left"/>
    </xf>
    <xf numFmtId="0" fontId="15" fillId="4" borderId="10" xfId="1" applyFont="1" applyFill="1" applyBorder="1" applyAlignment="1">
      <alignment horizontal="left"/>
    </xf>
    <xf numFmtId="0" fontId="21" fillId="4" borderId="10" xfId="1" applyFont="1" applyFill="1" applyBorder="1"/>
    <xf numFmtId="0" fontId="15" fillId="4" borderId="4" xfId="1" applyFont="1" applyFill="1" applyBorder="1"/>
    <xf numFmtId="0" fontId="15" fillId="4" borderId="7" xfId="1" applyFont="1" applyFill="1" applyBorder="1"/>
    <xf numFmtId="0" fontId="19" fillId="0" borderId="0" xfId="1" applyFont="1" applyAlignment="1">
      <alignment horizontal="center"/>
    </xf>
    <xf numFmtId="0" fontId="18" fillId="0" borderId="0" xfId="1" applyAlignment="1">
      <alignment horizontal="center"/>
    </xf>
    <xf numFmtId="183" fontId="18" fillId="0" borderId="0" xfId="1" applyNumberFormat="1" applyAlignment="1">
      <alignment horizontal="center"/>
    </xf>
    <xf numFmtId="186" fontId="18" fillId="0" borderId="0" xfId="1" applyNumberFormat="1" applyAlignment="1">
      <alignment horizontal="center"/>
    </xf>
    <xf numFmtId="1" fontId="18" fillId="0" borderId="0" xfId="1" applyNumberFormat="1" applyFill="1" applyAlignment="1">
      <alignment horizontal="center"/>
    </xf>
    <xf numFmtId="0" fontId="15" fillId="4" borderId="5" xfId="1" applyFont="1" applyFill="1" applyBorder="1" applyAlignment="1">
      <alignment horizontal="center"/>
    </xf>
    <xf numFmtId="0" fontId="15" fillId="4" borderId="6" xfId="1" applyFont="1" applyFill="1" applyBorder="1" applyAlignment="1">
      <alignment horizontal="center"/>
    </xf>
    <xf numFmtId="1" fontId="15" fillId="4" borderId="0" xfId="1" applyNumberFormat="1" applyFont="1" applyFill="1" applyBorder="1" applyAlignment="1">
      <alignment horizontal="center"/>
    </xf>
    <xf numFmtId="1" fontId="15" fillId="4" borderId="8" xfId="1" applyNumberFormat="1" applyFont="1" applyFill="1" applyBorder="1" applyAlignment="1">
      <alignment horizontal="center"/>
    </xf>
    <xf numFmtId="191" fontId="15" fillId="4" borderId="0" xfId="1" applyNumberFormat="1" applyFont="1" applyFill="1" applyBorder="1" applyAlignment="1">
      <alignment horizontal="center"/>
    </xf>
    <xf numFmtId="191" fontId="15" fillId="4" borderId="8" xfId="1" applyNumberFormat="1" applyFont="1" applyFill="1" applyBorder="1" applyAlignment="1">
      <alignment horizontal="center"/>
    </xf>
    <xf numFmtId="191" fontId="15" fillId="4" borderId="11" xfId="1" applyNumberFormat="1" applyFont="1" applyFill="1" applyBorder="1" applyAlignment="1">
      <alignment horizontal="center"/>
    </xf>
    <xf numFmtId="191" fontId="15" fillId="4" borderId="12" xfId="1" applyNumberFormat="1" applyFont="1" applyFill="1" applyBorder="1" applyAlignment="1">
      <alignment horizontal="center"/>
    </xf>
    <xf numFmtId="0" fontId="4" fillId="4" borderId="0" xfId="1" applyFont="1" applyFill="1" applyBorder="1" applyAlignment="1">
      <alignment horizontal="center"/>
    </xf>
    <xf numFmtId="0" fontId="4" fillId="4" borderId="8" xfId="1" applyFont="1" applyFill="1" applyBorder="1" applyAlignment="1">
      <alignment horizontal="center"/>
    </xf>
    <xf numFmtId="11" fontId="15" fillId="4" borderId="0" xfId="1" applyNumberFormat="1" applyFont="1" applyFill="1" applyBorder="1" applyAlignment="1">
      <alignment horizontal="center"/>
    </xf>
    <xf numFmtId="11" fontId="15" fillId="4" borderId="8" xfId="1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21" fillId="4" borderId="11" xfId="1" applyFont="1" applyFill="1" applyBorder="1" applyAlignment="1">
      <alignment horizontal="center"/>
    </xf>
    <xf numFmtId="0" fontId="21" fillId="4" borderId="12" xfId="1" applyFont="1" applyFill="1" applyBorder="1" applyAlignment="1">
      <alignment horizontal="center"/>
    </xf>
    <xf numFmtId="0" fontId="18" fillId="2" borderId="3" xfId="1" applyFill="1" applyBorder="1" applyAlignment="1">
      <alignment horizontal="center"/>
    </xf>
    <xf numFmtId="0" fontId="18" fillId="2" borderId="9" xfId="1" applyFill="1" applyBorder="1" applyAlignment="1">
      <alignment horizontal="center"/>
    </xf>
    <xf numFmtId="1" fontId="18" fillId="3" borderId="9" xfId="1" applyNumberFormat="1" applyFill="1" applyBorder="1" applyAlignment="1">
      <alignment horizontal="center"/>
    </xf>
    <xf numFmtId="0" fontId="22" fillId="0" borderId="0" xfId="0" applyFont="1" applyAlignment="1"/>
    <xf numFmtId="0" fontId="17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2">
    <cellStyle name="Normal" xfId="0" builtinId="0"/>
    <cellStyle name="Standard_xxx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6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103571360841134"/>
          <c:y val="0.0538243067675642"/>
          <c:w val="0.851785157262427"/>
          <c:h val="0.810197459764387"/>
        </c:manualLayout>
      </c:layout>
      <c:scatterChart>
        <c:scatterStyle val="lineMarker"/>
        <c:ser>
          <c:idx val="0"/>
          <c:order val="0"/>
          <c:tx>
            <c:v>liquid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SaturationCurves!$A$9:$A$99</c:f>
              <c:numCache>
                <c:formatCode>General</c:formatCode>
                <c:ptCount val="91"/>
                <c:pt idx="0">
                  <c:v>-56.6</c:v>
                </c:pt>
                <c:pt idx="1">
                  <c:v>-50.0</c:v>
                </c:pt>
                <c:pt idx="2">
                  <c:v>-45.0</c:v>
                </c:pt>
                <c:pt idx="3">
                  <c:v>-42.0</c:v>
                </c:pt>
                <c:pt idx="4">
                  <c:v>-41.0</c:v>
                </c:pt>
                <c:pt idx="5">
                  <c:v>-40.0</c:v>
                </c:pt>
                <c:pt idx="6">
                  <c:v>-39.0</c:v>
                </c:pt>
                <c:pt idx="7">
                  <c:v>-38.0</c:v>
                </c:pt>
                <c:pt idx="8">
                  <c:v>-37.0</c:v>
                </c:pt>
                <c:pt idx="9">
                  <c:v>-36.0</c:v>
                </c:pt>
                <c:pt idx="10">
                  <c:v>-35.0</c:v>
                </c:pt>
                <c:pt idx="11">
                  <c:v>-34.0</c:v>
                </c:pt>
                <c:pt idx="12">
                  <c:v>-33.0</c:v>
                </c:pt>
                <c:pt idx="13">
                  <c:v>-32.0</c:v>
                </c:pt>
                <c:pt idx="14">
                  <c:v>-31.0</c:v>
                </c:pt>
                <c:pt idx="15">
                  <c:v>-30.0</c:v>
                </c:pt>
                <c:pt idx="16">
                  <c:v>-29.0</c:v>
                </c:pt>
                <c:pt idx="17">
                  <c:v>-28.0</c:v>
                </c:pt>
                <c:pt idx="18">
                  <c:v>-27.0</c:v>
                </c:pt>
                <c:pt idx="19">
                  <c:v>-26.0</c:v>
                </c:pt>
                <c:pt idx="20">
                  <c:v>-25.0</c:v>
                </c:pt>
                <c:pt idx="21">
                  <c:v>-24.0</c:v>
                </c:pt>
                <c:pt idx="22">
                  <c:v>-23.0</c:v>
                </c:pt>
                <c:pt idx="23">
                  <c:v>-22.0</c:v>
                </c:pt>
                <c:pt idx="24">
                  <c:v>-21.0</c:v>
                </c:pt>
                <c:pt idx="25">
                  <c:v>-20.0</c:v>
                </c:pt>
                <c:pt idx="26">
                  <c:v>-19.0</c:v>
                </c:pt>
                <c:pt idx="27">
                  <c:v>-18.0</c:v>
                </c:pt>
                <c:pt idx="28">
                  <c:v>-17.0</c:v>
                </c:pt>
                <c:pt idx="29">
                  <c:v>-16.0</c:v>
                </c:pt>
                <c:pt idx="30">
                  <c:v>-15.0</c:v>
                </c:pt>
                <c:pt idx="31">
                  <c:v>-14.0</c:v>
                </c:pt>
                <c:pt idx="32">
                  <c:v>-13.0</c:v>
                </c:pt>
                <c:pt idx="33">
                  <c:v>-12.0</c:v>
                </c:pt>
                <c:pt idx="34">
                  <c:v>-11.0</c:v>
                </c:pt>
                <c:pt idx="35">
                  <c:v>-10.0</c:v>
                </c:pt>
                <c:pt idx="36">
                  <c:v>-9.0</c:v>
                </c:pt>
                <c:pt idx="37">
                  <c:v>-8.0</c:v>
                </c:pt>
                <c:pt idx="38">
                  <c:v>-7.0</c:v>
                </c:pt>
                <c:pt idx="39">
                  <c:v>-6.0</c:v>
                </c:pt>
                <c:pt idx="40">
                  <c:v>-5.0</c:v>
                </c:pt>
                <c:pt idx="41">
                  <c:v>-4.0</c:v>
                </c:pt>
                <c:pt idx="42">
                  <c:v>-3.0</c:v>
                </c:pt>
                <c:pt idx="43">
                  <c:v>-2.0</c:v>
                </c:pt>
                <c:pt idx="44">
                  <c:v>-1.0</c:v>
                </c:pt>
                <c:pt idx="45">
                  <c:v>0.0</c:v>
                </c:pt>
                <c:pt idx="46">
                  <c:v>1.0</c:v>
                </c:pt>
                <c:pt idx="47">
                  <c:v>2.0</c:v>
                </c:pt>
                <c:pt idx="48">
                  <c:v>3.0</c:v>
                </c:pt>
                <c:pt idx="49">
                  <c:v>4.0</c:v>
                </c:pt>
                <c:pt idx="50">
                  <c:v>5.0</c:v>
                </c:pt>
                <c:pt idx="51">
                  <c:v>6.0</c:v>
                </c:pt>
                <c:pt idx="52">
                  <c:v>7.0</c:v>
                </c:pt>
                <c:pt idx="53">
                  <c:v>8.0</c:v>
                </c:pt>
                <c:pt idx="54">
                  <c:v>9.0</c:v>
                </c:pt>
                <c:pt idx="55">
                  <c:v>10.0</c:v>
                </c:pt>
                <c:pt idx="56">
                  <c:v>11.0</c:v>
                </c:pt>
                <c:pt idx="57">
                  <c:v>12.0</c:v>
                </c:pt>
                <c:pt idx="58">
                  <c:v>13.0</c:v>
                </c:pt>
                <c:pt idx="59">
                  <c:v>14.0</c:v>
                </c:pt>
                <c:pt idx="60">
                  <c:v>15.0</c:v>
                </c:pt>
                <c:pt idx="61">
                  <c:v>16.0</c:v>
                </c:pt>
                <c:pt idx="62">
                  <c:v>17.0</c:v>
                </c:pt>
                <c:pt idx="63">
                  <c:v>18.0</c:v>
                </c:pt>
                <c:pt idx="64">
                  <c:v>19.0</c:v>
                </c:pt>
                <c:pt idx="65">
                  <c:v>20.0</c:v>
                </c:pt>
                <c:pt idx="66">
                  <c:v>21.0</c:v>
                </c:pt>
                <c:pt idx="67">
                  <c:v>22.0</c:v>
                </c:pt>
                <c:pt idx="68">
                  <c:v>23.0</c:v>
                </c:pt>
                <c:pt idx="69">
                  <c:v>24.0</c:v>
                </c:pt>
                <c:pt idx="70">
                  <c:v>25.0</c:v>
                </c:pt>
                <c:pt idx="71">
                  <c:v>25.5</c:v>
                </c:pt>
                <c:pt idx="72">
                  <c:v>26.0</c:v>
                </c:pt>
                <c:pt idx="73">
                  <c:v>26.5</c:v>
                </c:pt>
                <c:pt idx="74">
                  <c:v>27.0</c:v>
                </c:pt>
                <c:pt idx="75">
                  <c:v>27.5</c:v>
                </c:pt>
                <c:pt idx="76">
                  <c:v>28.0</c:v>
                </c:pt>
                <c:pt idx="77">
                  <c:v>28.5</c:v>
                </c:pt>
                <c:pt idx="78">
                  <c:v>29.0</c:v>
                </c:pt>
                <c:pt idx="79">
                  <c:v>29.5</c:v>
                </c:pt>
                <c:pt idx="80">
                  <c:v>30.0</c:v>
                </c:pt>
                <c:pt idx="81">
                  <c:v>30.1</c:v>
                </c:pt>
                <c:pt idx="82">
                  <c:v>30.2</c:v>
                </c:pt>
                <c:pt idx="83">
                  <c:v>30.3</c:v>
                </c:pt>
                <c:pt idx="84">
                  <c:v>30.4</c:v>
                </c:pt>
                <c:pt idx="85">
                  <c:v>30.5</c:v>
                </c:pt>
                <c:pt idx="86">
                  <c:v>30.6</c:v>
                </c:pt>
                <c:pt idx="87">
                  <c:v>30.7</c:v>
                </c:pt>
                <c:pt idx="88">
                  <c:v>30.8</c:v>
                </c:pt>
                <c:pt idx="89">
                  <c:v>30.9</c:v>
                </c:pt>
                <c:pt idx="90" formatCode="0.0000">
                  <c:v>30.9782</c:v>
                </c:pt>
              </c:numCache>
            </c:numRef>
          </c:xVal>
          <c:yVal>
            <c:numRef>
              <c:f>SaturationCurves!$C$9:$C$99</c:f>
              <c:numCache>
                <c:formatCode>0.000</c:formatCode>
                <c:ptCount val="91"/>
                <c:pt idx="0">
                  <c:v>1.17867553047668</c:v>
                </c:pt>
                <c:pt idx="1">
                  <c:v>1.154645809920155</c:v>
                </c:pt>
                <c:pt idx="2">
                  <c:v>1.13586284082542</c:v>
                </c:pt>
                <c:pt idx="3">
                  <c:v>1.124324591030664</c:v>
                </c:pt>
                <c:pt idx="4">
                  <c:v>1.120430389480708</c:v>
                </c:pt>
                <c:pt idx="5">
                  <c:v>1.116511110701299</c:v>
                </c:pt>
                <c:pt idx="6">
                  <c:v>1.112566111447132</c:v>
                </c:pt>
                <c:pt idx="7">
                  <c:v>1.108594725323078</c:v>
                </c:pt>
                <c:pt idx="8">
                  <c:v>1.104596261574854</c:v>
                </c:pt>
                <c:pt idx="9">
                  <c:v>1.100570003797496</c:v>
                </c:pt>
                <c:pt idx="10">
                  <c:v>1.096515208554717</c:v>
                </c:pt>
                <c:pt idx="11">
                  <c:v>1.092431103901537</c:v>
                </c:pt>
                <c:pt idx="12">
                  <c:v>1.088316887801796</c:v>
                </c:pt>
                <c:pt idx="13">
                  <c:v>1.084171726431298</c:v>
                </c:pt>
                <c:pt idx="14">
                  <c:v>1.079994752356317</c:v>
                </c:pt>
                <c:pt idx="15">
                  <c:v>1.075785062576157</c:v>
                </c:pt>
                <c:pt idx="16">
                  <c:v>1.071541716417171</c:v>
                </c:pt>
                <c:pt idx="17">
                  <c:v>1.06726373326427</c:v>
                </c:pt>
                <c:pt idx="18">
                  <c:v>1.062950090114383</c:v>
                </c:pt>
                <c:pt idx="19">
                  <c:v>1.058599718934532</c:v>
                </c:pt>
                <c:pt idx="20">
                  <c:v>1.054211503805157</c:v>
                </c:pt>
                <c:pt idx="21">
                  <c:v>1.049784277827058</c:v>
                </c:pt>
                <c:pt idx="22">
                  <c:v>1.045316819767649</c:v>
                </c:pt>
                <c:pt idx="23">
                  <c:v>1.04080785041927</c:v>
                </c:pt>
                <c:pt idx="24">
                  <c:v>1.036256028638835</c:v>
                </c:pt>
                <c:pt idx="25">
                  <c:v>1.03165994703421</c:v>
                </c:pt>
                <c:pt idx="26">
                  <c:v>1.02701812725812</c:v>
                </c:pt>
                <c:pt idx="27">
                  <c:v>1.022329014865226</c:v>
                </c:pt>
                <c:pt idx="28">
                  <c:v>1.017590973681952</c:v>
                </c:pt>
                <c:pt idx="29">
                  <c:v>1.012802279631611</c:v>
                </c:pt>
                <c:pt idx="30">
                  <c:v>1.007961113949265</c:v>
                </c:pt>
                <c:pt idx="31">
                  <c:v>1.003065555711231</c:v>
                </c:pt>
                <c:pt idx="32">
                  <c:v>0.99811357359299</c:v>
                </c:pt>
                <c:pt idx="33">
                  <c:v>0.9931030167562</c:v>
                </c:pt>
                <c:pt idx="34">
                  <c:v>0.988031604750085</c:v>
                </c:pt>
                <c:pt idx="35">
                  <c:v>0.982896916294204</c:v>
                </c:pt>
                <c:pt idx="36">
                  <c:v>0.977696376787989</c:v>
                </c:pt>
                <c:pt idx="37">
                  <c:v>0.972427244366535</c:v>
                </c:pt>
                <c:pt idx="38">
                  <c:v>0.967086594291261</c:v>
                </c:pt>
                <c:pt idx="39">
                  <c:v>0.961671301426796</c:v>
                </c:pt>
                <c:pt idx="40">
                  <c:v>0.956178020510544</c:v>
                </c:pt>
                <c:pt idx="41">
                  <c:v>0.950603163866778</c:v>
                </c:pt>
                <c:pt idx="42">
                  <c:v>0.944942876150554</c:v>
                </c:pt>
                <c:pt idx="43">
                  <c:v>0.939193005625026</c:v>
                </c:pt>
                <c:pt idx="44">
                  <c:v>0.933349071375006</c:v>
                </c:pt>
                <c:pt idx="45">
                  <c:v>0.927406225734454</c:v>
                </c:pt>
                <c:pt idx="46">
                  <c:v>0.921359211049455</c:v>
                </c:pt>
                <c:pt idx="47">
                  <c:v>0.915202309701656</c:v>
                </c:pt>
                <c:pt idx="48">
                  <c:v>0.908929286068416</c:v>
                </c:pt>
                <c:pt idx="49">
                  <c:v>0.902533318778327</c:v>
                </c:pt>
                <c:pt idx="50">
                  <c:v>0.896006921212232</c:v>
                </c:pt>
                <c:pt idx="51">
                  <c:v>0.889341847669702</c:v>
                </c:pt>
                <c:pt idx="52">
                  <c:v>0.882528981926376</c:v>
                </c:pt>
                <c:pt idx="53">
                  <c:v>0.875558203988732</c:v>
                </c:pt>
                <c:pt idx="54">
                  <c:v>0.868418229623894</c:v>
                </c:pt>
                <c:pt idx="55">
                  <c:v>0.861096415579315</c:v>
                </c:pt>
                <c:pt idx="56">
                  <c:v>0.853578521128762</c:v>
                </c:pt>
                <c:pt idx="57">
                  <c:v>0.845848413415928</c:v>
                </c:pt>
                <c:pt idx="58">
                  <c:v>0.8378876996038</c:v>
                </c:pt>
                <c:pt idx="59">
                  <c:v>0.829675262439736</c:v>
                </c:pt>
                <c:pt idx="60">
                  <c:v>0.821186666506815</c:v>
                </c:pt>
                <c:pt idx="61">
                  <c:v>0.812393388522841</c:v>
                </c:pt>
                <c:pt idx="62">
                  <c:v>0.80326180386563</c:v>
                </c:pt>
                <c:pt idx="63">
                  <c:v>0.793751828424887</c:v>
                </c:pt>
                <c:pt idx="64">
                  <c:v>0.783815061745153</c:v>
                </c:pt>
                <c:pt idx="65">
                  <c:v>0.77339218927391</c:v>
                </c:pt>
                <c:pt idx="66">
                  <c:v>0.762409249771531</c:v>
                </c:pt>
                <c:pt idx="67">
                  <c:v>0.750772101171937</c:v>
                </c:pt>
                <c:pt idx="68">
                  <c:v>0.738357902351199</c:v>
                </c:pt>
                <c:pt idx="69">
                  <c:v>0.725001391481806</c:v>
                </c:pt>
                <c:pt idx="70">
                  <c:v>0.710471496426204</c:v>
                </c:pt>
                <c:pt idx="71">
                  <c:v>0.702666479954553</c:v>
                </c:pt>
                <c:pt idx="72">
                  <c:v>0.694428472322934</c:v>
                </c:pt>
                <c:pt idx="73">
                  <c:v>0.685684085170974</c:v>
                </c:pt>
                <c:pt idx="74">
                  <c:v>0.676337407244658</c:v>
                </c:pt>
                <c:pt idx="75">
                  <c:v>0.666259177861781</c:v>
                </c:pt>
                <c:pt idx="76">
                  <c:v>0.655268292838888</c:v>
                </c:pt>
                <c:pt idx="77">
                  <c:v>0.643097824443013</c:v>
                </c:pt>
                <c:pt idx="78">
                  <c:v>0.62932622012327</c:v>
                </c:pt>
                <c:pt idx="79">
                  <c:v>0.613217533381271</c:v>
                </c:pt>
                <c:pt idx="80">
                  <c:v>0.593262825339904</c:v>
                </c:pt>
                <c:pt idx="81">
                  <c:v>0.588544869575846</c:v>
                </c:pt>
                <c:pt idx="82">
                  <c:v>0.583478289222262</c:v>
                </c:pt>
                <c:pt idx="83">
                  <c:v>0.577985671988487</c:v>
                </c:pt>
                <c:pt idx="84">
                  <c:v>0.571957528386688</c:v>
                </c:pt>
                <c:pt idx="85">
                  <c:v>0.565230499635135</c:v>
                </c:pt>
                <c:pt idx="86">
                  <c:v>0.557542261318634</c:v>
                </c:pt>
                <c:pt idx="87">
                  <c:v>0.548423433902915</c:v>
                </c:pt>
                <c:pt idx="88">
                  <c:v>0.53687076920904</c:v>
                </c:pt>
                <c:pt idx="89">
                  <c:v>0.519790621034442</c:v>
                </c:pt>
                <c:pt idx="90">
                  <c:v>0.4676</c:v>
                </c:pt>
              </c:numCache>
            </c:numRef>
          </c:yVal>
        </c:ser>
        <c:ser>
          <c:idx val="1"/>
          <c:order val="1"/>
          <c:tx>
            <c:v>vapor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SaturationCurves!$A$9:$A$99</c:f>
              <c:numCache>
                <c:formatCode>General</c:formatCode>
                <c:ptCount val="91"/>
                <c:pt idx="0">
                  <c:v>-56.6</c:v>
                </c:pt>
                <c:pt idx="1">
                  <c:v>-50.0</c:v>
                </c:pt>
                <c:pt idx="2">
                  <c:v>-45.0</c:v>
                </c:pt>
                <c:pt idx="3">
                  <c:v>-42.0</c:v>
                </c:pt>
                <c:pt idx="4">
                  <c:v>-41.0</c:v>
                </c:pt>
                <c:pt idx="5">
                  <c:v>-40.0</c:v>
                </c:pt>
                <c:pt idx="6">
                  <c:v>-39.0</c:v>
                </c:pt>
                <c:pt idx="7">
                  <c:v>-38.0</c:v>
                </c:pt>
                <c:pt idx="8">
                  <c:v>-37.0</c:v>
                </c:pt>
                <c:pt idx="9">
                  <c:v>-36.0</c:v>
                </c:pt>
                <c:pt idx="10">
                  <c:v>-35.0</c:v>
                </c:pt>
                <c:pt idx="11">
                  <c:v>-34.0</c:v>
                </c:pt>
                <c:pt idx="12">
                  <c:v>-33.0</c:v>
                </c:pt>
                <c:pt idx="13">
                  <c:v>-32.0</c:v>
                </c:pt>
                <c:pt idx="14">
                  <c:v>-31.0</c:v>
                </c:pt>
                <c:pt idx="15">
                  <c:v>-30.0</c:v>
                </c:pt>
                <c:pt idx="16">
                  <c:v>-29.0</c:v>
                </c:pt>
                <c:pt idx="17">
                  <c:v>-28.0</c:v>
                </c:pt>
                <c:pt idx="18">
                  <c:v>-27.0</c:v>
                </c:pt>
                <c:pt idx="19">
                  <c:v>-26.0</c:v>
                </c:pt>
                <c:pt idx="20">
                  <c:v>-25.0</c:v>
                </c:pt>
                <c:pt idx="21">
                  <c:v>-24.0</c:v>
                </c:pt>
                <c:pt idx="22">
                  <c:v>-23.0</c:v>
                </c:pt>
                <c:pt idx="23">
                  <c:v>-22.0</c:v>
                </c:pt>
                <c:pt idx="24">
                  <c:v>-21.0</c:v>
                </c:pt>
                <c:pt idx="25">
                  <c:v>-20.0</c:v>
                </c:pt>
                <c:pt idx="26">
                  <c:v>-19.0</c:v>
                </c:pt>
                <c:pt idx="27">
                  <c:v>-18.0</c:v>
                </c:pt>
                <c:pt idx="28">
                  <c:v>-17.0</c:v>
                </c:pt>
                <c:pt idx="29">
                  <c:v>-16.0</c:v>
                </c:pt>
                <c:pt idx="30">
                  <c:v>-15.0</c:v>
                </c:pt>
                <c:pt idx="31">
                  <c:v>-14.0</c:v>
                </c:pt>
                <c:pt idx="32">
                  <c:v>-13.0</c:v>
                </c:pt>
                <c:pt idx="33">
                  <c:v>-12.0</c:v>
                </c:pt>
                <c:pt idx="34">
                  <c:v>-11.0</c:v>
                </c:pt>
                <c:pt idx="35">
                  <c:v>-10.0</c:v>
                </c:pt>
                <c:pt idx="36">
                  <c:v>-9.0</c:v>
                </c:pt>
                <c:pt idx="37">
                  <c:v>-8.0</c:v>
                </c:pt>
                <c:pt idx="38">
                  <c:v>-7.0</c:v>
                </c:pt>
                <c:pt idx="39">
                  <c:v>-6.0</c:v>
                </c:pt>
                <c:pt idx="40">
                  <c:v>-5.0</c:v>
                </c:pt>
                <c:pt idx="41">
                  <c:v>-4.0</c:v>
                </c:pt>
                <c:pt idx="42">
                  <c:v>-3.0</c:v>
                </c:pt>
                <c:pt idx="43">
                  <c:v>-2.0</c:v>
                </c:pt>
                <c:pt idx="44">
                  <c:v>-1.0</c:v>
                </c:pt>
                <c:pt idx="45">
                  <c:v>0.0</c:v>
                </c:pt>
                <c:pt idx="46">
                  <c:v>1.0</c:v>
                </c:pt>
                <c:pt idx="47">
                  <c:v>2.0</c:v>
                </c:pt>
                <c:pt idx="48">
                  <c:v>3.0</c:v>
                </c:pt>
                <c:pt idx="49">
                  <c:v>4.0</c:v>
                </c:pt>
                <c:pt idx="50">
                  <c:v>5.0</c:v>
                </c:pt>
                <c:pt idx="51">
                  <c:v>6.0</c:v>
                </c:pt>
                <c:pt idx="52">
                  <c:v>7.0</c:v>
                </c:pt>
                <c:pt idx="53">
                  <c:v>8.0</c:v>
                </c:pt>
                <c:pt idx="54">
                  <c:v>9.0</c:v>
                </c:pt>
                <c:pt idx="55">
                  <c:v>10.0</c:v>
                </c:pt>
                <c:pt idx="56">
                  <c:v>11.0</c:v>
                </c:pt>
                <c:pt idx="57">
                  <c:v>12.0</c:v>
                </c:pt>
                <c:pt idx="58">
                  <c:v>13.0</c:v>
                </c:pt>
                <c:pt idx="59">
                  <c:v>14.0</c:v>
                </c:pt>
                <c:pt idx="60">
                  <c:v>15.0</c:v>
                </c:pt>
                <c:pt idx="61">
                  <c:v>16.0</c:v>
                </c:pt>
                <c:pt idx="62">
                  <c:v>17.0</c:v>
                </c:pt>
                <c:pt idx="63">
                  <c:v>18.0</c:v>
                </c:pt>
                <c:pt idx="64">
                  <c:v>19.0</c:v>
                </c:pt>
                <c:pt idx="65">
                  <c:v>20.0</c:v>
                </c:pt>
                <c:pt idx="66">
                  <c:v>21.0</c:v>
                </c:pt>
                <c:pt idx="67">
                  <c:v>22.0</c:v>
                </c:pt>
                <c:pt idx="68">
                  <c:v>23.0</c:v>
                </c:pt>
                <c:pt idx="69">
                  <c:v>24.0</c:v>
                </c:pt>
                <c:pt idx="70">
                  <c:v>25.0</c:v>
                </c:pt>
                <c:pt idx="71">
                  <c:v>25.5</c:v>
                </c:pt>
                <c:pt idx="72">
                  <c:v>26.0</c:v>
                </c:pt>
                <c:pt idx="73">
                  <c:v>26.5</c:v>
                </c:pt>
                <c:pt idx="74">
                  <c:v>27.0</c:v>
                </c:pt>
                <c:pt idx="75">
                  <c:v>27.5</c:v>
                </c:pt>
                <c:pt idx="76">
                  <c:v>28.0</c:v>
                </c:pt>
                <c:pt idx="77">
                  <c:v>28.5</c:v>
                </c:pt>
                <c:pt idx="78">
                  <c:v>29.0</c:v>
                </c:pt>
                <c:pt idx="79">
                  <c:v>29.5</c:v>
                </c:pt>
                <c:pt idx="80">
                  <c:v>30.0</c:v>
                </c:pt>
                <c:pt idx="81">
                  <c:v>30.1</c:v>
                </c:pt>
                <c:pt idx="82">
                  <c:v>30.2</c:v>
                </c:pt>
                <c:pt idx="83">
                  <c:v>30.3</c:v>
                </c:pt>
                <c:pt idx="84">
                  <c:v>30.4</c:v>
                </c:pt>
                <c:pt idx="85">
                  <c:v>30.5</c:v>
                </c:pt>
                <c:pt idx="86">
                  <c:v>30.6</c:v>
                </c:pt>
                <c:pt idx="87">
                  <c:v>30.7</c:v>
                </c:pt>
                <c:pt idx="88">
                  <c:v>30.8</c:v>
                </c:pt>
                <c:pt idx="89">
                  <c:v>30.9</c:v>
                </c:pt>
                <c:pt idx="90" formatCode="0.0000">
                  <c:v>30.9782</c:v>
                </c:pt>
              </c:numCache>
            </c:numRef>
          </c:xVal>
          <c:yVal>
            <c:numRef>
              <c:f>SaturationCurves!$D$9:$D$99</c:f>
              <c:numCache>
                <c:formatCode>0.000</c:formatCode>
                <c:ptCount val="91"/>
                <c:pt idx="0">
                  <c:v>0.0137374065939684</c:v>
                </c:pt>
                <c:pt idx="1">
                  <c:v>0.0179241574642226</c:v>
                </c:pt>
                <c:pt idx="2">
                  <c:v>0.0217168646768787</c:v>
                </c:pt>
                <c:pt idx="3">
                  <c:v>0.0242811880353961</c:v>
                </c:pt>
                <c:pt idx="4">
                  <c:v>0.0251877063036118</c:v>
                </c:pt>
                <c:pt idx="5">
                  <c:v>0.0261211803763725</c:v>
                </c:pt>
                <c:pt idx="6">
                  <c:v>0.0270822913291539</c:v>
                </c:pt>
                <c:pt idx="7">
                  <c:v>0.0280717422945202</c:v>
                </c:pt>
                <c:pt idx="8">
                  <c:v>0.0290902596786929</c:v>
                </c:pt>
                <c:pt idx="9">
                  <c:v>0.0301385944595612</c:v>
                </c:pt>
                <c:pt idx="10">
                  <c:v>0.0312175235728747</c:v>
                </c:pt>
                <c:pt idx="11">
                  <c:v>0.0323278513940602</c:v>
                </c:pt>
                <c:pt idx="12">
                  <c:v>0.0334704113238853</c:v>
                </c:pt>
                <c:pt idx="13">
                  <c:v>0.0346460674870673</c:v>
                </c:pt>
                <c:pt idx="14">
                  <c:v>0.0358557165539034</c:v>
                </c:pt>
                <c:pt idx="15">
                  <c:v>0.0371002896961018</c:v>
                </c:pt>
                <c:pt idx="16">
                  <c:v>0.038380754689228</c:v>
                </c:pt>
                <c:pt idx="17">
                  <c:v>0.0396981181755779</c:v>
                </c:pt>
                <c:pt idx="18">
                  <c:v>0.0410534281028602</c:v>
                </c:pt>
                <c:pt idx="19">
                  <c:v>0.0424477763558547</c:v>
                </c:pt>
                <c:pt idx="20">
                  <c:v>0.0438823016002295</c:v>
                </c:pt>
                <c:pt idx="21">
                  <c:v>0.0453581923599939</c:v>
                </c:pt>
                <c:pt idx="22">
                  <c:v>0.0468766903526754</c:v>
                </c:pt>
                <c:pt idx="23">
                  <c:v>0.0484390941092859</c:v>
                </c:pt>
                <c:pt idx="24">
                  <c:v>0.0500467629095536</c:v>
                </c:pt>
                <c:pt idx="25">
                  <c:v>0.0517011210668007</c:v>
                </c:pt>
                <c:pt idx="26">
                  <c:v>0.0534036626013429</c:v>
                </c:pt>
                <c:pt idx="27">
                  <c:v>0.0551559563464626</c:v>
                </c:pt>
                <c:pt idx="28">
                  <c:v>0.0569596515369933</c:v>
                </c:pt>
                <c:pt idx="29">
                  <c:v>0.0588164839374939</c:v>
                </c:pt>
                <c:pt idx="30">
                  <c:v>0.0607282825750549</c:v>
                </c:pt>
                <c:pt idx="31">
                  <c:v>0.0626969771511892</c:v>
                </c:pt>
                <c:pt idx="32">
                  <c:v>0.0647246062182697</c:v>
                </c:pt>
                <c:pt idx="33">
                  <c:v>0.0668133262188987</c:v>
                </c:pt>
                <c:pt idx="34">
                  <c:v>0.0689654215018222</c:v>
                </c:pt>
                <c:pt idx="35">
                  <c:v>0.0711833154460086</c:v>
                </c:pt>
                <c:pt idx="36">
                  <c:v>0.0734695828458815</c:v>
                </c:pt>
                <c:pt idx="37">
                  <c:v>0.075826963736175</c:v>
                </c:pt>
                <c:pt idx="38">
                  <c:v>0.0782583788653591</c:v>
                </c:pt>
                <c:pt idx="39">
                  <c:v>0.0807669470632387</c:v>
                </c:pt>
                <c:pt idx="40">
                  <c:v>0.0833560047925827</c:v>
                </c:pt>
                <c:pt idx="41">
                  <c:v>0.086029128228355</c:v>
                </c:pt>
                <c:pt idx="42">
                  <c:v>0.0887901582736376</c:v>
                </c:pt>
                <c:pt idx="43">
                  <c:v>0.0916432290016856</c:v>
                </c:pt>
                <c:pt idx="44">
                  <c:v>0.094592800112659</c:v>
                </c:pt>
                <c:pt idx="45">
                  <c:v>0.097643694116552</c:v>
                </c:pt>
                <c:pt idx="46">
                  <c:v>0.100801139107406</c:v>
                </c:pt>
                <c:pt idx="47">
                  <c:v>0.104070818186967</c:v>
                </c:pt>
                <c:pt idx="48">
                  <c:v>0.107458926840428</c:v>
                </c:pt>
                <c:pt idx="49">
                  <c:v>0.110972239878889</c:v>
                </c:pt>
                <c:pt idx="50">
                  <c:v>0.114618189964486</c:v>
                </c:pt>
                <c:pt idx="51">
                  <c:v>0.118404960254999</c:v>
                </c:pt>
                <c:pt idx="52">
                  <c:v>0.122341594387001</c:v>
                </c:pt>
                <c:pt idx="53">
                  <c:v>0.126438127919344</c:v>
                </c:pt>
                <c:pt idx="54">
                  <c:v>0.130705746566168</c:v>
                </c:pt>
                <c:pt idx="55">
                  <c:v>0.135156978182594</c:v>
                </c:pt>
                <c:pt idx="56">
                  <c:v>0.139805927705533</c:v>
                </c:pt>
                <c:pt idx="57">
                  <c:v>0.144668567363647</c:v>
                </c:pt>
                <c:pt idx="58">
                  <c:v>0.149763098859601</c:v>
                </c:pt>
                <c:pt idx="59">
                  <c:v>0.155110410522063</c:v>
                </c:pt>
                <c:pt idx="60">
                  <c:v>0.160734661616827</c:v>
                </c:pt>
                <c:pt idx="61">
                  <c:v>0.166664039703015</c:v>
                </c:pt>
                <c:pt idx="62">
                  <c:v>0.172931757791816</c:v>
                </c:pt>
                <c:pt idx="63">
                  <c:v>0.179577390679503</c:v>
                </c:pt>
                <c:pt idx="64">
                  <c:v>0.186648702257595</c:v>
                </c:pt>
                <c:pt idx="65">
                  <c:v>0.194204202659903</c:v>
                </c:pt>
                <c:pt idx="66">
                  <c:v>0.202316824128381</c:v>
                </c:pt>
                <c:pt idx="67">
                  <c:v>0.211079374426001</c:v>
                </c:pt>
                <c:pt idx="68">
                  <c:v>0.220612937752766</c:v>
                </c:pt>
                <c:pt idx="69">
                  <c:v>0.231080421875891</c:v>
                </c:pt>
                <c:pt idx="70">
                  <c:v>0.242709681522053</c:v>
                </c:pt>
                <c:pt idx="71">
                  <c:v>0.249058687601113</c:v>
                </c:pt>
                <c:pt idx="72">
                  <c:v>0.255835964758872</c:v>
                </c:pt>
                <c:pt idx="73">
                  <c:v>0.263114031649909</c:v>
                </c:pt>
                <c:pt idx="74">
                  <c:v>0.270987748785395</c:v>
                </c:pt>
                <c:pt idx="75">
                  <c:v>0.279585104898019</c:v>
                </c:pt>
                <c:pt idx="76">
                  <c:v>0.289085672190746</c:v>
                </c:pt>
                <c:pt idx="77">
                  <c:v>0.299754576083864</c:v>
                </c:pt>
                <c:pt idx="78">
                  <c:v>0.31201141406985</c:v>
                </c:pt>
                <c:pt idx="79">
                  <c:v>0.326590660743121</c:v>
                </c:pt>
                <c:pt idx="80">
                  <c:v>0.345003281023788</c:v>
                </c:pt>
                <c:pt idx="81">
                  <c:v>0.34941240345009</c:v>
                </c:pt>
                <c:pt idx="82">
                  <c:v>0.354170688805676</c:v>
                </c:pt>
                <c:pt idx="83">
                  <c:v>0.359356167861008</c:v>
                </c:pt>
                <c:pt idx="84">
                  <c:v>0.365079311890774</c:v>
                </c:pt>
                <c:pt idx="85">
                  <c:v>0.371505105682576</c:v>
                </c:pt>
                <c:pt idx="86">
                  <c:v>0.378898738410381</c:v>
                </c:pt>
                <c:pt idx="87">
                  <c:v>0.387735130893087</c:v>
                </c:pt>
                <c:pt idx="88">
                  <c:v>0.399030020795261</c:v>
                </c:pt>
                <c:pt idx="89">
                  <c:v>0.415914995732954</c:v>
                </c:pt>
                <c:pt idx="90">
                  <c:v>0.4676</c:v>
                </c:pt>
              </c:numCache>
            </c:numRef>
          </c:yVal>
        </c:ser>
        <c:axId val="579248296"/>
        <c:axId val="546036600"/>
      </c:scatterChart>
      <c:valAx>
        <c:axId val="579248296"/>
        <c:scaling>
          <c:orientation val="minMax"/>
          <c:max val="32.0"/>
          <c:min val="-58.0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(°C)</a:t>
                </a:r>
              </a:p>
            </c:rich>
          </c:tx>
          <c:layout>
            <c:manualLayout>
              <c:xMode val="edge"/>
              <c:yMode val="edge"/>
              <c:x val="0.444642566369694"/>
              <c:y val="0.9291775063032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036600"/>
        <c:crossesAt val="-58.0"/>
        <c:crossBetween val="midCat"/>
        <c:majorUnit val="10.0"/>
        <c:minorUnit val="2.0"/>
      </c:valAx>
      <c:valAx>
        <c:axId val="546036600"/>
        <c:scaling>
          <c:orientation val="minMax"/>
          <c:max val="1.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Density (g/cm3)</a:t>
                </a:r>
              </a:p>
            </c:rich>
          </c:tx>
          <c:layout>
            <c:manualLayout>
              <c:xMode val="edge"/>
              <c:yMode val="edge"/>
              <c:x val="0.0160714180615552"/>
              <c:y val="0.334277273609083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9248296"/>
        <c:crossesAt val="-58.0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0928570821334302"/>
          <c:y val="0.0565475985036219"/>
          <c:w val="0.866070862206031"/>
          <c:h val="0.806547326025345"/>
        </c:manualLayout>
      </c:layout>
      <c:scatterChart>
        <c:scatterStyle val="lineMarker"/>
        <c:ser>
          <c:idx val="0"/>
          <c:order val="0"/>
          <c:tx>
            <c:v>liquid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SaturationCurves!$A$9:$A$99</c:f>
              <c:numCache>
                <c:formatCode>General</c:formatCode>
                <c:ptCount val="91"/>
                <c:pt idx="0">
                  <c:v>-56.6</c:v>
                </c:pt>
                <c:pt idx="1">
                  <c:v>-50.0</c:v>
                </c:pt>
                <c:pt idx="2">
                  <c:v>-45.0</c:v>
                </c:pt>
                <c:pt idx="3">
                  <c:v>-42.0</c:v>
                </c:pt>
                <c:pt idx="4">
                  <c:v>-41.0</c:v>
                </c:pt>
                <c:pt idx="5">
                  <c:v>-40.0</c:v>
                </c:pt>
                <c:pt idx="6">
                  <c:v>-39.0</c:v>
                </c:pt>
                <c:pt idx="7">
                  <c:v>-38.0</c:v>
                </c:pt>
                <c:pt idx="8">
                  <c:v>-37.0</c:v>
                </c:pt>
                <c:pt idx="9">
                  <c:v>-36.0</c:v>
                </c:pt>
                <c:pt idx="10">
                  <c:v>-35.0</c:v>
                </c:pt>
                <c:pt idx="11">
                  <c:v>-34.0</c:v>
                </c:pt>
                <c:pt idx="12">
                  <c:v>-33.0</c:v>
                </c:pt>
                <c:pt idx="13">
                  <c:v>-32.0</c:v>
                </c:pt>
                <c:pt idx="14">
                  <c:v>-31.0</c:v>
                </c:pt>
                <c:pt idx="15">
                  <c:v>-30.0</c:v>
                </c:pt>
                <c:pt idx="16">
                  <c:v>-29.0</c:v>
                </c:pt>
                <c:pt idx="17">
                  <c:v>-28.0</c:v>
                </c:pt>
                <c:pt idx="18">
                  <c:v>-27.0</c:v>
                </c:pt>
                <c:pt idx="19">
                  <c:v>-26.0</c:v>
                </c:pt>
                <c:pt idx="20">
                  <c:v>-25.0</c:v>
                </c:pt>
                <c:pt idx="21">
                  <c:v>-24.0</c:v>
                </c:pt>
                <c:pt idx="22">
                  <c:v>-23.0</c:v>
                </c:pt>
                <c:pt idx="23">
                  <c:v>-22.0</c:v>
                </c:pt>
                <c:pt idx="24">
                  <c:v>-21.0</c:v>
                </c:pt>
                <c:pt idx="25">
                  <c:v>-20.0</c:v>
                </c:pt>
                <c:pt idx="26">
                  <c:v>-19.0</c:v>
                </c:pt>
                <c:pt idx="27">
                  <c:v>-18.0</c:v>
                </c:pt>
                <c:pt idx="28">
                  <c:v>-17.0</c:v>
                </c:pt>
                <c:pt idx="29">
                  <c:v>-16.0</c:v>
                </c:pt>
                <c:pt idx="30">
                  <c:v>-15.0</c:v>
                </c:pt>
                <c:pt idx="31">
                  <c:v>-14.0</c:v>
                </c:pt>
                <c:pt idx="32">
                  <c:v>-13.0</c:v>
                </c:pt>
                <c:pt idx="33">
                  <c:v>-12.0</c:v>
                </c:pt>
                <c:pt idx="34">
                  <c:v>-11.0</c:v>
                </c:pt>
                <c:pt idx="35">
                  <c:v>-10.0</c:v>
                </c:pt>
                <c:pt idx="36">
                  <c:v>-9.0</c:v>
                </c:pt>
                <c:pt idx="37">
                  <c:v>-8.0</c:v>
                </c:pt>
                <c:pt idx="38">
                  <c:v>-7.0</c:v>
                </c:pt>
                <c:pt idx="39">
                  <c:v>-6.0</c:v>
                </c:pt>
                <c:pt idx="40">
                  <c:v>-5.0</c:v>
                </c:pt>
                <c:pt idx="41">
                  <c:v>-4.0</c:v>
                </c:pt>
                <c:pt idx="42">
                  <c:v>-3.0</c:v>
                </c:pt>
                <c:pt idx="43">
                  <c:v>-2.0</c:v>
                </c:pt>
                <c:pt idx="44">
                  <c:v>-1.0</c:v>
                </c:pt>
                <c:pt idx="45">
                  <c:v>0.0</c:v>
                </c:pt>
                <c:pt idx="46">
                  <c:v>1.0</c:v>
                </c:pt>
                <c:pt idx="47">
                  <c:v>2.0</c:v>
                </c:pt>
                <c:pt idx="48">
                  <c:v>3.0</c:v>
                </c:pt>
                <c:pt idx="49">
                  <c:v>4.0</c:v>
                </c:pt>
                <c:pt idx="50">
                  <c:v>5.0</c:v>
                </c:pt>
                <c:pt idx="51">
                  <c:v>6.0</c:v>
                </c:pt>
                <c:pt idx="52">
                  <c:v>7.0</c:v>
                </c:pt>
                <c:pt idx="53">
                  <c:v>8.0</c:v>
                </c:pt>
                <c:pt idx="54">
                  <c:v>9.0</c:v>
                </c:pt>
                <c:pt idx="55">
                  <c:v>10.0</c:v>
                </c:pt>
                <c:pt idx="56">
                  <c:v>11.0</c:v>
                </c:pt>
                <c:pt idx="57">
                  <c:v>12.0</c:v>
                </c:pt>
                <c:pt idx="58">
                  <c:v>13.0</c:v>
                </c:pt>
                <c:pt idx="59">
                  <c:v>14.0</c:v>
                </c:pt>
                <c:pt idx="60">
                  <c:v>15.0</c:v>
                </c:pt>
                <c:pt idx="61">
                  <c:v>16.0</c:v>
                </c:pt>
                <c:pt idx="62">
                  <c:v>17.0</c:v>
                </c:pt>
                <c:pt idx="63">
                  <c:v>18.0</c:v>
                </c:pt>
                <c:pt idx="64">
                  <c:v>19.0</c:v>
                </c:pt>
                <c:pt idx="65">
                  <c:v>20.0</c:v>
                </c:pt>
                <c:pt idx="66">
                  <c:v>21.0</c:v>
                </c:pt>
                <c:pt idx="67">
                  <c:v>22.0</c:v>
                </c:pt>
                <c:pt idx="68">
                  <c:v>23.0</c:v>
                </c:pt>
                <c:pt idx="69">
                  <c:v>24.0</c:v>
                </c:pt>
                <c:pt idx="70">
                  <c:v>25.0</c:v>
                </c:pt>
                <c:pt idx="71">
                  <c:v>25.5</c:v>
                </c:pt>
                <c:pt idx="72">
                  <c:v>26.0</c:v>
                </c:pt>
                <c:pt idx="73">
                  <c:v>26.5</c:v>
                </c:pt>
                <c:pt idx="74">
                  <c:v>27.0</c:v>
                </c:pt>
                <c:pt idx="75">
                  <c:v>27.5</c:v>
                </c:pt>
                <c:pt idx="76">
                  <c:v>28.0</c:v>
                </c:pt>
                <c:pt idx="77">
                  <c:v>28.5</c:v>
                </c:pt>
                <c:pt idx="78">
                  <c:v>29.0</c:v>
                </c:pt>
                <c:pt idx="79">
                  <c:v>29.5</c:v>
                </c:pt>
                <c:pt idx="80">
                  <c:v>30.0</c:v>
                </c:pt>
                <c:pt idx="81">
                  <c:v>30.1</c:v>
                </c:pt>
                <c:pt idx="82">
                  <c:v>30.2</c:v>
                </c:pt>
                <c:pt idx="83">
                  <c:v>30.3</c:v>
                </c:pt>
                <c:pt idx="84">
                  <c:v>30.4</c:v>
                </c:pt>
                <c:pt idx="85">
                  <c:v>30.5</c:v>
                </c:pt>
                <c:pt idx="86">
                  <c:v>30.6</c:v>
                </c:pt>
                <c:pt idx="87">
                  <c:v>30.7</c:v>
                </c:pt>
                <c:pt idx="88">
                  <c:v>30.8</c:v>
                </c:pt>
                <c:pt idx="89">
                  <c:v>30.9</c:v>
                </c:pt>
                <c:pt idx="90" formatCode="0.0000">
                  <c:v>30.9782</c:v>
                </c:pt>
              </c:numCache>
            </c:numRef>
          </c:xVal>
          <c:yVal>
            <c:numRef>
              <c:f>SaturationCurves!$I$9:$I$99</c:f>
              <c:numCache>
                <c:formatCode>0.0000</c:formatCode>
                <c:ptCount val="91"/>
                <c:pt idx="0">
                  <c:v>-0.0152808757292955</c:v>
                </c:pt>
                <c:pt idx="1">
                  <c:v>0.0082189710975955</c:v>
                </c:pt>
                <c:pt idx="2">
                  <c:v>0.0223046760252865</c:v>
                </c:pt>
                <c:pt idx="3">
                  <c:v>0.0293380054551262</c:v>
                </c:pt>
                <c:pt idx="4">
                  <c:v>0.0314595849917332</c:v>
                </c:pt>
                <c:pt idx="5">
                  <c:v>0.0334737055218026</c:v>
                </c:pt>
                <c:pt idx="6">
                  <c:v>0.0353828383308441</c:v>
                </c:pt>
                <c:pt idx="7">
                  <c:v>0.0371895158447266</c:v>
                </c:pt>
                <c:pt idx="8">
                  <c:v>0.0388963336978687</c:v>
                </c:pt>
                <c:pt idx="9">
                  <c:v>0.0405059528926888</c:v>
                </c:pt>
                <c:pt idx="10">
                  <c:v>0.0420211020547123</c:v>
                </c:pt>
                <c:pt idx="11">
                  <c:v>0.0434445797891536</c:v>
                </c:pt>
                <c:pt idx="12">
                  <c:v>0.0447792571434791</c:v>
                </c:pt>
                <c:pt idx="13">
                  <c:v>0.0460280801813262</c:v>
                </c:pt>
                <c:pt idx="14">
                  <c:v>0.0471940726748166</c:v>
                </c:pt>
                <c:pt idx="15">
                  <c:v>0.0482803389199482</c:v>
                </c:pt>
                <c:pt idx="16">
                  <c:v>0.0492900666823281</c:v>
                </c:pt>
                <c:pt idx="17">
                  <c:v>0.050226530280395</c:v>
                </c:pt>
                <c:pt idx="18">
                  <c:v>0.0510930938121934</c:v>
                </c:pt>
                <c:pt idx="19">
                  <c:v>0.0518932145347373</c:v>
                </c:pt>
                <c:pt idx="20">
                  <c:v>0.0526304464024241</c:v>
                </c:pt>
                <c:pt idx="21">
                  <c:v>0.0533084437742248</c:v>
                </c:pt>
                <c:pt idx="22">
                  <c:v>0.0539309652971998</c:v>
                </c:pt>
                <c:pt idx="23">
                  <c:v>0.0545018779761097</c:v>
                </c:pt>
                <c:pt idx="24">
                  <c:v>0.0550251614392483</c:v>
                </c:pt>
                <c:pt idx="25">
                  <c:v>0.0555049124086659</c:v>
                </c:pt>
                <c:pt idx="26">
                  <c:v>0.0559453493874207</c:v>
                </c:pt>
                <c:pt idx="27">
                  <c:v>0.0563508175729588</c:v>
                </c:pt>
                <c:pt idx="28">
                  <c:v>0.0567257940084387</c:v>
                </c:pt>
                <c:pt idx="29">
                  <c:v>0.0570748929837439</c:v>
                </c:pt>
                <c:pt idx="30">
                  <c:v>0.0574028716974872</c:v>
                </c:pt>
                <c:pt idx="31">
                  <c:v>0.0577146361925518</c:v>
                </c:pt>
                <c:pt idx="32">
                  <c:v>0.0580152475780027</c:v>
                </c:pt>
                <c:pt idx="33">
                  <c:v>0.0583099285490718</c:v>
                </c:pt>
                <c:pt idx="34">
                  <c:v>0.0586040702193369</c:v>
                </c:pt>
                <c:pt idx="35">
                  <c:v>0.0589032392773747</c:v>
                </c:pt>
                <c:pt idx="36">
                  <c:v>0.0592131854821431</c:v>
                </c:pt>
                <c:pt idx="37">
                  <c:v>0.0595398495101262</c:v>
                </c:pt>
                <c:pt idx="38">
                  <c:v>0.0598893711690529</c:v>
                </c:pt>
                <c:pt idx="39">
                  <c:v>0.0602680979936876</c:v>
                </c:pt>
                <c:pt idx="40">
                  <c:v>0.0606825942395472</c:v>
                </c:pt>
                <c:pt idx="41">
                  <c:v>0.0611396502948613</c:v>
                </c:pt>
                <c:pt idx="42">
                  <c:v>0.0616462925333128</c:v>
                </c:pt>
                <c:pt idx="43">
                  <c:v>0.0622097936385568</c:v>
                </c:pt>
                <c:pt idx="44">
                  <c:v>0.0628376834394872</c:v>
                </c:pt>
                <c:pt idx="45">
                  <c:v>0.0635377603155573</c:v>
                </c:pt>
                <c:pt idx="46">
                  <c:v>0.0643181032530027</c:v>
                </c:pt>
                <c:pt idx="47">
                  <c:v>0.0651870846774427</c:v>
                </c:pt>
                <c:pt idx="48">
                  <c:v>0.0661533842463369</c:v>
                </c:pt>
                <c:pt idx="49">
                  <c:v>0.0672260038825145</c:v>
                </c:pt>
                <c:pt idx="50">
                  <c:v>0.0684142844767477</c:v>
                </c:pt>
                <c:pt idx="51">
                  <c:v>0.0697279249115334</c:v>
                </c:pt>
                <c:pt idx="52">
                  <c:v>0.0711770044102833</c:v>
                </c:pt>
                <c:pt idx="53">
                  <c:v>0.0727720097572382</c:v>
                </c:pt>
                <c:pt idx="54">
                  <c:v>0.0745238697820838</c:v>
                </c:pt>
                <c:pt idx="55">
                  <c:v>0.0764440008387712</c:v>
                </c:pt>
                <c:pt idx="56">
                  <c:v>0.0785443691314613</c:v>
                </c:pt>
                <c:pt idx="57">
                  <c:v>0.080837579152071</c:v>
                </c:pt>
                <c:pt idx="58">
                  <c:v>0.0833370030515645</c:v>
                </c:pt>
                <c:pt idx="59">
                  <c:v>0.0860569749505879</c:v>
                </c:pt>
                <c:pt idx="60">
                  <c:v>0.0890130896401775</c:v>
                </c:pt>
                <c:pt idx="61">
                  <c:v>0.0922226716080443</c:v>
                </c:pt>
                <c:pt idx="62">
                  <c:v>0.0957055267815754</c:v>
                </c:pt>
                <c:pt idx="63">
                  <c:v>0.0994851730004686</c:v>
                </c:pt>
                <c:pt idx="64">
                  <c:v>0.10359090029004</c:v>
                </c:pt>
                <c:pt idx="65">
                  <c:v>0.108061309625618</c:v>
                </c:pt>
                <c:pt idx="66">
                  <c:v>0.11295057354197</c:v>
                </c:pt>
                <c:pt idx="67">
                  <c:v>0.118339907689236</c:v>
                </c:pt>
                <c:pt idx="68">
                  <c:v>0.124359503545701</c:v>
                </c:pt>
                <c:pt idx="69">
                  <c:v>0.131232724692354</c:v>
                </c:pt>
                <c:pt idx="70">
                  <c:v>0.139371286152734</c:v>
                </c:pt>
                <c:pt idx="71">
                  <c:v>0.144144830990789</c:v>
                </c:pt>
                <c:pt idx="72">
                  <c:v>0.149598750692048</c:v>
                </c:pt>
                <c:pt idx="73">
                  <c:v>0.155993988500769</c:v>
                </c:pt>
                <c:pt idx="74">
                  <c:v>0.163740547248947</c:v>
                </c:pt>
                <c:pt idx="75">
                  <c:v>0.173510612063299</c:v>
                </c:pt>
                <c:pt idx="76">
                  <c:v>0.186466677788744</c:v>
                </c:pt>
                <c:pt idx="77">
                  <c:v>0.204764085363962</c:v>
                </c:pt>
                <c:pt idx="78">
                  <c:v>0.232797141265295</c:v>
                </c:pt>
                <c:pt idx="79">
                  <c:v>0.2808553745139</c:v>
                </c:pt>
                <c:pt idx="80">
                  <c:v>0.379086851720389</c:v>
                </c:pt>
                <c:pt idx="81">
                  <c:v>0.411851051110501</c:v>
                </c:pt>
                <c:pt idx="82">
                  <c:v>0.452590537378184</c:v>
                </c:pt>
                <c:pt idx="83">
                  <c:v>0.504471040264631</c:v>
                </c:pt>
                <c:pt idx="84">
                  <c:v>0.572579103384041</c:v>
                </c:pt>
                <c:pt idx="85">
                  <c:v>0.665659811025487</c:v>
                </c:pt>
                <c:pt idx="86">
                  <c:v>0.800199985085093</c:v>
                </c:pt>
                <c:pt idx="87">
                  <c:v>1.011736811834929</c:v>
                </c:pt>
                <c:pt idx="88">
                  <c:v>1.395377302154954</c:v>
                </c:pt>
                <c:pt idx="89">
                  <c:v>2.344761506042525</c:v>
                </c:pt>
                <c:pt idx="90">
                  <c:v>10.79308192946236</c:v>
                </c:pt>
              </c:numCache>
            </c:numRef>
          </c:yVal>
        </c:ser>
        <c:ser>
          <c:idx val="1"/>
          <c:order val="1"/>
          <c:tx>
            <c:v>vapor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SaturationCurves!$A$9:$A$99</c:f>
              <c:numCache>
                <c:formatCode>General</c:formatCode>
                <c:ptCount val="91"/>
                <c:pt idx="0">
                  <c:v>-56.6</c:v>
                </c:pt>
                <c:pt idx="1">
                  <c:v>-50.0</c:v>
                </c:pt>
                <c:pt idx="2">
                  <c:v>-45.0</c:v>
                </c:pt>
                <c:pt idx="3">
                  <c:v>-42.0</c:v>
                </c:pt>
                <c:pt idx="4">
                  <c:v>-41.0</c:v>
                </c:pt>
                <c:pt idx="5">
                  <c:v>-40.0</c:v>
                </c:pt>
                <c:pt idx="6">
                  <c:v>-39.0</c:v>
                </c:pt>
                <c:pt idx="7">
                  <c:v>-38.0</c:v>
                </c:pt>
                <c:pt idx="8">
                  <c:v>-37.0</c:v>
                </c:pt>
                <c:pt idx="9">
                  <c:v>-36.0</c:v>
                </c:pt>
                <c:pt idx="10">
                  <c:v>-35.0</c:v>
                </c:pt>
                <c:pt idx="11">
                  <c:v>-34.0</c:v>
                </c:pt>
                <c:pt idx="12">
                  <c:v>-33.0</c:v>
                </c:pt>
                <c:pt idx="13">
                  <c:v>-32.0</c:v>
                </c:pt>
                <c:pt idx="14">
                  <c:v>-31.0</c:v>
                </c:pt>
                <c:pt idx="15">
                  <c:v>-30.0</c:v>
                </c:pt>
                <c:pt idx="16">
                  <c:v>-29.0</c:v>
                </c:pt>
                <c:pt idx="17">
                  <c:v>-28.0</c:v>
                </c:pt>
                <c:pt idx="18">
                  <c:v>-27.0</c:v>
                </c:pt>
                <c:pt idx="19">
                  <c:v>-26.0</c:v>
                </c:pt>
                <c:pt idx="20">
                  <c:v>-25.0</c:v>
                </c:pt>
                <c:pt idx="21">
                  <c:v>-24.0</c:v>
                </c:pt>
                <c:pt idx="22">
                  <c:v>-23.0</c:v>
                </c:pt>
                <c:pt idx="23">
                  <c:v>-22.0</c:v>
                </c:pt>
                <c:pt idx="24">
                  <c:v>-21.0</c:v>
                </c:pt>
                <c:pt idx="25">
                  <c:v>-20.0</c:v>
                </c:pt>
                <c:pt idx="26">
                  <c:v>-19.0</c:v>
                </c:pt>
                <c:pt idx="27">
                  <c:v>-18.0</c:v>
                </c:pt>
                <c:pt idx="28">
                  <c:v>-17.0</c:v>
                </c:pt>
                <c:pt idx="29">
                  <c:v>-16.0</c:v>
                </c:pt>
                <c:pt idx="30">
                  <c:v>-15.0</c:v>
                </c:pt>
                <c:pt idx="31">
                  <c:v>-14.0</c:v>
                </c:pt>
                <c:pt idx="32">
                  <c:v>-13.0</c:v>
                </c:pt>
                <c:pt idx="33">
                  <c:v>-12.0</c:v>
                </c:pt>
                <c:pt idx="34">
                  <c:v>-11.0</c:v>
                </c:pt>
                <c:pt idx="35">
                  <c:v>-10.0</c:v>
                </c:pt>
                <c:pt idx="36">
                  <c:v>-9.0</c:v>
                </c:pt>
                <c:pt idx="37">
                  <c:v>-8.0</c:v>
                </c:pt>
                <c:pt idx="38">
                  <c:v>-7.0</c:v>
                </c:pt>
                <c:pt idx="39">
                  <c:v>-6.0</c:v>
                </c:pt>
                <c:pt idx="40">
                  <c:v>-5.0</c:v>
                </c:pt>
                <c:pt idx="41">
                  <c:v>-4.0</c:v>
                </c:pt>
                <c:pt idx="42">
                  <c:v>-3.0</c:v>
                </c:pt>
                <c:pt idx="43">
                  <c:v>-2.0</c:v>
                </c:pt>
                <c:pt idx="44">
                  <c:v>-1.0</c:v>
                </c:pt>
                <c:pt idx="45">
                  <c:v>0.0</c:v>
                </c:pt>
                <c:pt idx="46">
                  <c:v>1.0</c:v>
                </c:pt>
                <c:pt idx="47">
                  <c:v>2.0</c:v>
                </c:pt>
                <c:pt idx="48">
                  <c:v>3.0</c:v>
                </c:pt>
                <c:pt idx="49">
                  <c:v>4.0</c:v>
                </c:pt>
                <c:pt idx="50">
                  <c:v>5.0</c:v>
                </c:pt>
                <c:pt idx="51">
                  <c:v>6.0</c:v>
                </c:pt>
                <c:pt idx="52">
                  <c:v>7.0</c:v>
                </c:pt>
                <c:pt idx="53">
                  <c:v>8.0</c:v>
                </c:pt>
                <c:pt idx="54">
                  <c:v>9.0</c:v>
                </c:pt>
                <c:pt idx="55">
                  <c:v>10.0</c:v>
                </c:pt>
                <c:pt idx="56">
                  <c:v>11.0</c:v>
                </c:pt>
                <c:pt idx="57">
                  <c:v>12.0</c:v>
                </c:pt>
                <c:pt idx="58">
                  <c:v>13.0</c:v>
                </c:pt>
                <c:pt idx="59">
                  <c:v>14.0</c:v>
                </c:pt>
                <c:pt idx="60">
                  <c:v>15.0</c:v>
                </c:pt>
                <c:pt idx="61">
                  <c:v>16.0</c:v>
                </c:pt>
                <c:pt idx="62">
                  <c:v>17.0</c:v>
                </c:pt>
                <c:pt idx="63">
                  <c:v>18.0</c:v>
                </c:pt>
                <c:pt idx="64">
                  <c:v>19.0</c:v>
                </c:pt>
                <c:pt idx="65">
                  <c:v>20.0</c:v>
                </c:pt>
                <c:pt idx="66">
                  <c:v>21.0</c:v>
                </c:pt>
                <c:pt idx="67">
                  <c:v>22.0</c:v>
                </c:pt>
                <c:pt idx="68">
                  <c:v>23.0</c:v>
                </c:pt>
                <c:pt idx="69">
                  <c:v>24.0</c:v>
                </c:pt>
                <c:pt idx="70">
                  <c:v>25.0</c:v>
                </c:pt>
                <c:pt idx="71">
                  <c:v>25.5</c:v>
                </c:pt>
                <c:pt idx="72">
                  <c:v>26.0</c:v>
                </c:pt>
                <c:pt idx="73">
                  <c:v>26.5</c:v>
                </c:pt>
                <c:pt idx="74">
                  <c:v>27.0</c:v>
                </c:pt>
                <c:pt idx="75">
                  <c:v>27.5</c:v>
                </c:pt>
                <c:pt idx="76">
                  <c:v>28.0</c:v>
                </c:pt>
                <c:pt idx="77">
                  <c:v>28.5</c:v>
                </c:pt>
                <c:pt idx="78">
                  <c:v>29.0</c:v>
                </c:pt>
                <c:pt idx="79">
                  <c:v>29.5</c:v>
                </c:pt>
                <c:pt idx="80">
                  <c:v>30.0</c:v>
                </c:pt>
                <c:pt idx="81">
                  <c:v>30.1</c:v>
                </c:pt>
                <c:pt idx="82">
                  <c:v>30.2</c:v>
                </c:pt>
                <c:pt idx="83">
                  <c:v>30.3</c:v>
                </c:pt>
                <c:pt idx="84">
                  <c:v>30.4</c:v>
                </c:pt>
                <c:pt idx="85">
                  <c:v>30.5</c:v>
                </c:pt>
                <c:pt idx="86">
                  <c:v>30.6</c:v>
                </c:pt>
                <c:pt idx="87">
                  <c:v>30.7</c:v>
                </c:pt>
                <c:pt idx="88">
                  <c:v>30.8</c:v>
                </c:pt>
                <c:pt idx="89">
                  <c:v>30.9</c:v>
                </c:pt>
                <c:pt idx="90" formatCode="0.0000">
                  <c:v>30.9782</c:v>
                </c:pt>
              </c:numCache>
            </c:numRef>
          </c:xVal>
          <c:yVal>
            <c:numRef>
              <c:f>SaturationCurves!$J$9:$J$99</c:f>
              <c:numCache>
                <c:formatCode>0.0000</c:formatCode>
                <c:ptCount val="91"/>
                <c:pt idx="0">
                  <c:v>2.139841592226332</c:v>
                </c:pt>
                <c:pt idx="1">
                  <c:v>0.969993006116554</c:v>
                </c:pt>
                <c:pt idx="2">
                  <c:v>0.560618385494949</c:v>
                </c:pt>
                <c:pt idx="3">
                  <c:v>0.422434464779098</c:v>
                </c:pt>
                <c:pt idx="4">
                  <c:v>0.388331827609067</c:v>
                </c:pt>
                <c:pt idx="5">
                  <c:v>0.358964871784373</c:v>
                </c:pt>
                <c:pt idx="6">
                  <c:v>0.333703895210258</c:v>
                </c:pt>
                <c:pt idx="7">
                  <c:v>0.311986354102944</c:v>
                </c:pt>
                <c:pt idx="8">
                  <c:v>0.29331033013098</c:v>
                </c:pt>
                <c:pt idx="9">
                  <c:v>0.277228632059301</c:v>
                </c:pt>
                <c:pt idx="10">
                  <c:v>0.26334346952166</c:v>
                </c:pt>
                <c:pt idx="11">
                  <c:v>0.251301642801227</c:v>
                </c:pt>
                <c:pt idx="12">
                  <c:v>0.240790198139873</c:v>
                </c:pt>
                <c:pt idx="13">
                  <c:v>0.231532503138254</c:v>
                </c:pt>
                <c:pt idx="14">
                  <c:v>0.223284701334769</c:v>
                </c:pt>
                <c:pt idx="15">
                  <c:v>0.21583250911632</c:v>
                </c:pt>
                <c:pt idx="16">
                  <c:v>0.208988321763837</c:v>
                </c:pt>
                <c:pt idx="17">
                  <c:v>0.202588598714604</c:v>
                </c:pt>
                <c:pt idx="18">
                  <c:v>0.196491501074592</c:v>
                </c:pt>
                <c:pt idx="19">
                  <c:v>0.190574757068163</c:v>
                </c:pt>
                <c:pt idx="20">
                  <c:v>0.184733733490239</c:v>
                </c:pt>
                <c:pt idx="21">
                  <c:v>0.178879693388856</c:v>
                </c:pt>
                <c:pt idx="22">
                  <c:v>0.172938222137065</c:v>
                </c:pt>
                <c:pt idx="23">
                  <c:v>0.166847805798476</c:v>
                </c:pt>
                <c:pt idx="24">
                  <c:v>0.160558547270817</c:v>
                </c:pt>
                <c:pt idx="25">
                  <c:v>0.154031007110067</c:v>
                </c:pt>
                <c:pt idx="26">
                  <c:v>0.147235157235981</c:v>
                </c:pt>
                <c:pt idx="27">
                  <c:v>0.140149436863868</c:v>
                </c:pt>
                <c:pt idx="28">
                  <c:v>0.132759901084634</c:v>
                </c:pt>
                <c:pt idx="29">
                  <c:v>0.125059453454779</c:v>
                </c:pt>
                <c:pt idx="30">
                  <c:v>0.117047154836358</c:v>
                </c:pt>
                <c:pt idx="31">
                  <c:v>0.10872760151388</c:v>
                </c:pt>
                <c:pt idx="32">
                  <c:v>0.100110366340478</c:v>
                </c:pt>
                <c:pt idx="33">
                  <c:v>0.0912094973250177</c:v>
                </c:pt>
                <c:pt idx="34">
                  <c:v>0.0820430686768292</c:v>
                </c:pt>
                <c:pt idx="35">
                  <c:v>0.0726327798877824</c:v>
                </c:pt>
                <c:pt idx="36">
                  <c:v>0.0630035989476196</c:v>
                </c:pt>
                <c:pt idx="37">
                  <c:v>0.0531834462647929</c:v>
                </c:pt>
                <c:pt idx="38">
                  <c:v>0.0432029163277336</c:v>
                </c:pt>
                <c:pt idx="39">
                  <c:v>0.0330950345491132</c:v>
                </c:pt>
                <c:pt idx="40">
                  <c:v>0.0228950471544476</c:v>
                </c:pt>
                <c:pt idx="41">
                  <c:v>0.0126402423453076</c:v>
                </c:pt>
                <c:pt idx="42">
                  <c:v>0.00236980133823117</c:v>
                </c:pt>
                <c:pt idx="43">
                  <c:v>-0.00787532176504957</c:v>
                </c:pt>
                <c:pt idx="44">
                  <c:v>-0.0180524919952019</c:v>
                </c:pt>
                <c:pt idx="45">
                  <c:v>-0.028117457815835</c:v>
                </c:pt>
                <c:pt idx="46">
                  <c:v>-0.0380243878188913</c:v>
                </c:pt>
                <c:pt idx="47">
                  <c:v>-0.0477258796730107</c:v>
                </c:pt>
                <c:pt idx="48">
                  <c:v>-0.0571729409973853</c:v>
                </c:pt>
                <c:pt idx="49">
                  <c:v>-0.0663149417390873</c:v>
                </c:pt>
                <c:pt idx="50">
                  <c:v>-0.0750995377042041</c:v>
                </c:pt>
                <c:pt idx="51">
                  <c:v>-0.083472565208742</c:v>
                </c:pt>
                <c:pt idx="52">
                  <c:v>-0.0913779075391918</c:v>
                </c:pt>
                <c:pt idx="53">
                  <c:v>-0.0987573352721038</c:v>
                </c:pt>
                <c:pt idx="54">
                  <c:v>-0.105550324890036</c:v>
                </c:pt>
                <c:pt idx="55">
                  <c:v>-0.111693864153573</c:v>
                </c:pt>
                <c:pt idx="56">
                  <c:v>-0.11712225935484</c:v>
                </c:pt>
                <c:pt idx="57">
                  <c:v>-0.121766970529436</c:v>
                </c:pt>
                <c:pt idx="58">
                  <c:v>-0.125556518716263</c:v>
                </c:pt>
                <c:pt idx="59">
                  <c:v>-0.128416539088017</c:v>
                </c:pt>
                <c:pt idx="60">
                  <c:v>-0.130270103404029</c:v>
                </c:pt>
                <c:pt idx="61">
                  <c:v>-0.131038519114568</c:v>
                </c:pt>
                <c:pt idx="62">
                  <c:v>-0.130642956773686</c:v>
                </c:pt>
                <c:pt idx="63">
                  <c:v>-0.129007511120294</c:v>
                </c:pt>
                <c:pt idx="64">
                  <c:v>-0.126064758788236</c:v>
                </c:pt>
                <c:pt idx="65">
                  <c:v>-0.121765726844025</c:v>
                </c:pt>
                <c:pt idx="66">
                  <c:v>-0.116097828911466</c:v>
                </c:pt>
                <c:pt idx="67">
                  <c:v>-0.109117637123868</c:v>
                </c:pt>
                <c:pt idx="68">
                  <c:v>-0.101012395903299</c:v>
                </c:pt>
                <c:pt idx="69">
                  <c:v>-0.0922201349818241</c:v>
                </c:pt>
                <c:pt idx="70">
                  <c:v>-0.08367740356503</c:v>
                </c:pt>
                <c:pt idx="71">
                  <c:v>-0.0800519047461368</c:v>
                </c:pt>
                <c:pt idx="72">
                  <c:v>-0.0773701203325872</c:v>
                </c:pt>
                <c:pt idx="73">
                  <c:v>-0.0762612298917498</c:v>
                </c:pt>
                <c:pt idx="74">
                  <c:v>-0.0776942011928461</c:v>
                </c:pt>
                <c:pt idx="75">
                  <c:v>-0.0832109833535766</c:v>
                </c:pt>
                <c:pt idx="76">
                  <c:v>-0.0953753765934983</c:v>
                </c:pt>
                <c:pt idx="77">
                  <c:v>-0.118712413597855</c:v>
                </c:pt>
                <c:pt idx="78">
                  <c:v>-0.161908324188975</c:v>
                </c:pt>
                <c:pt idx="79">
                  <c:v>-0.243859134063262</c:v>
                </c:pt>
                <c:pt idx="80">
                  <c:v>-0.4150587531359</c:v>
                </c:pt>
                <c:pt idx="81">
                  <c:v>-0.471060829344982</c:v>
                </c:pt>
                <c:pt idx="82">
                  <c:v>-0.539613603464872</c:v>
                </c:pt>
                <c:pt idx="83">
                  <c:v>-0.62516951744821</c:v>
                </c:pt>
                <c:pt idx="84">
                  <c:v>-0.734672824928983</c:v>
                </c:pt>
                <c:pt idx="85">
                  <c:v>-0.879683241767948</c:v>
                </c:pt>
                <c:pt idx="86">
                  <c:v>-1.081232426289047</c:v>
                </c:pt>
                <c:pt idx="87">
                  <c:v>-1.382868110770063</c:v>
                </c:pt>
                <c:pt idx="88">
                  <c:v>-1.895710404738993</c:v>
                </c:pt>
                <c:pt idx="89">
                  <c:v>-3.051073525841286</c:v>
                </c:pt>
                <c:pt idx="90">
                  <c:v>-10.93379039874006</c:v>
                </c:pt>
              </c:numCache>
            </c:numRef>
          </c:yVal>
        </c:ser>
        <c:axId val="544971080"/>
        <c:axId val="546839816"/>
      </c:scatterChart>
      <c:valAx>
        <c:axId val="544971080"/>
        <c:scaling>
          <c:orientation val="minMax"/>
          <c:max val="32.0"/>
          <c:min val="-58.0"/>
        </c:scaling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(°C)</a:t>
                </a:r>
              </a:p>
            </c:rich>
          </c:tx>
          <c:layout>
            <c:manualLayout>
              <c:xMode val="edge"/>
              <c:yMode val="edge"/>
              <c:x val="0.451785418841497"/>
              <c:y val="0.91666633363766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839816"/>
        <c:crossesAt val="-50.0"/>
        <c:crossBetween val="midCat"/>
        <c:majorUnit val="10.0"/>
        <c:minorUnit val="2.0"/>
      </c:valAx>
      <c:valAx>
        <c:axId val="546839816"/>
        <c:scaling>
          <c:orientation val="minMax"/>
          <c:max val="2.0"/>
          <c:min val="-2.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Error Angus (%)</a:t>
                </a:r>
              </a:p>
            </c:rich>
          </c:tx>
          <c:layout>
            <c:manualLayout>
              <c:xMode val="edge"/>
              <c:yMode val="edge"/>
              <c:x val="0.0249999836513081"/>
              <c:y val="0.342261780416659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971080"/>
        <c:crossesAt val="-58.0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785206308502"/>
          <c:y val="0.0714285454782593"/>
          <c:w val="0.089285655897529"/>
          <c:h val="0.068452356083331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292100</xdr:colOff>
      <xdr:row>8</xdr:row>
      <xdr:rowOff>0</xdr:rowOff>
    </xdr:from>
    <xdr:to>
      <xdr:col>17</xdr:col>
      <xdr:colOff>292100</xdr:colOff>
      <xdr:row>37</xdr:row>
      <xdr:rowOff>63500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292100</xdr:colOff>
      <xdr:row>38</xdr:row>
      <xdr:rowOff>38100</xdr:rowOff>
    </xdr:from>
    <xdr:to>
      <xdr:col>17</xdr:col>
      <xdr:colOff>292100</xdr:colOff>
      <xdr:row>66</xdr:row>
      <xdr:rowOff>38100</xdr:rowOff>
    </xdr:to>
    <xdr:graphicFrame macro="">
      <xdr:nvGraphicFramePr>
        <xdr:cNvPr id="3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495300</xdr:colOff>
      <xdr:row>22</xdr:row>
      <xdr:rowOff>88900</xdr:rowOff>
    </xdr:from>
    <xdr:to>
      <xdr:col>15</xdr:col>
      <xdr:colOff>431800</xdr:colOff>
      <xdr:row>24</xdr:row>
      <xdr:rowOff>76200</xdr:rowOff>
    </xdr:to>
    <xdr:sp macro="" textlink="">
      <xdr:nvSpPr>
        <xdr:cNvPr id="3079" name="Rectangle 7"/>
        <xdr:cNvSpPr>
          <a:spLocks noChangeArrowheads="1"/>
        </xdr:cNvSpPr>
      </xdr:nvSpPr>
      <xdr:spPr bwMode="auto">
        <a:xfrm>
          <a:off x="11176000" y="3657600"/>
          <a:ext cx="1968500" cy="29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Liquid + vapor</a:t>
          </a:r>
        </a:p>
      </xdr:txBody>
    </xdr:sp>
    <xdr:clientData/>
  </xdr:twoCellAnchor>
  <xdr:twoCellAnchor>
    <xdr:from>
      <xdr:col>15</xdr:col>
      <xdr:colOff>571500</xdr:colOff>
      <xdr:row>14</xdr:row>
      <xdr:rowOff>63500</xdr:rowOff>
    </xdr:from>
    <xdr:to>
      <xdr:col>16</xdr:col>
      <xdr:colOff>774700</xdr:colOff>
      <xdr:row>16</xdr:row>
      <xdr:rowOff>50800</xdr:rowOff>
    </xdr:to>
    <xdr:sp macro="" textlink="">
      <xdr:nvSpPr>
        <xdr:cNvPr id="3080" name="Rectangle 8"/>
        <xdr:cNvSpPr>
          <a:spLocks noChangeArrowheads="1"/>
        </xdr:cNvSpPr>
      </xdr:nvSpPr>
      <xdr:spPr bwMode="auto">
        <a:xfrm>
          <a:off x="13284200" y="2413000"/>
          <a:ext cx="1219200" cy="29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Liquid</a:t>
          </a:r>
        </a:p>
      </xdr:txBody>
    </xdr:sp>
    <xdr:clientData/>
  </xdr:twoCellAnchor>
  <xdr:twoCellAnchor>
    <xdr:from>
      <xdr:col>15</xdr:col>
      <xdr:colOff>444500</xdr:colOff>
      <xdr:row>31</xdr:row>
      <xdr:rowOff>12700</xdr:rowOff>
    </xdr:from>
    <xdr:to>
      <xdr:col>16</xdr:col>
      <xdr:colOff>558800</xdr:colOff>
      <xdr:row>33</xdr:row>
      <xdr:rowOff>0</xdr:rowOff>
    </xdr:to>
    <xdr:sp macro="" textlink="">
      <xdr:nvSpPr>
        <xdr:cNvPr id="3081" name="Rectangle 9"/>
        <xdr:cNvSpPr>
          <a:spLocks noChangeArrowheads="1"/>
        </xdr:cNvSpPr>
      </xdr:nvSpPr>
      <xdr:spPr bwMode="auto">
        <a:xfrm>
          <a:off x="13157200" y="4953000"/>
          <a:ext cx="1130300" cy="29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Vapor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oleObject" Target="../embeddings/oleObject1.bin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3" Type="http://schemas.openxmlformats.org/officeDocument/2006/relationships/comments" Target="../comments2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P17"/>
  <sheetViews>
    <sheetView tabSelected="1" workbookViewId="0"/>
  </sheetViews>
  <sheetFormatPr baseColWidth="10" defaultColWidth="11.42578125" defaultRowHeight="12"/>
  <cols>
    <col min="1" max="1" width="113.7109375" style="11" customWidth="1"/>
    <col min="2" max="6" width="14" style="11" customWidth="1"/>
    <col min="7" max="8" width="14" style="12" customWidth="1"/>
    <col min="9" max="16" width="12.85546875" style="12" customWidth="1"/>
    <col min="17" max="16384" width="11.42578125" style="13"/>
  </cols>
  <sheetData>
    <row r="1" spans="1:1" ht="300.75" customHeight="1">
      <c r="A1" s="10" t="s">
        <v>41</v>
      </c>
    </row>
    <row r="2" spans="1:1" s="14" customFormat="1">
      <c r="A2" s="106" t="s">
        <v>68</v>
      </c>
    </row>
    <row r="3" spans="1:1" s="14" customFormat="1">
      <c r="A3" s="106" t="s">
        <v>42</v>
      </c>
    </row>
    <row r="4" spans="1:1" s="14" customFormat="1">
      <c r="A4" s="109" t="s">
        <v>43</v>
      </c>
    </row>
    <row r="5" spans="1:1" s="14" customFormat="1">
      <c r="A5" s="106" t="s">
        <v>16</v>
      </c>
    </row>
    <row r="6" spans="1:1" s="14" customFormat="1"/>
    <row r="7" spans="1:1" s="14" customFormat="1">
      <c r="A7" s="107" t="s">
        <v>67</v>
      </c>
    </row>
    <row r="8" spans="1:1" s="14" customFormat="1">
      <c r="A8" s="108" t="s">
        <v>17</v>
      </c>
    </row>
    <row r="9" spans="1:1" s="14" customFormat="1">
      <c r="A9" s="108" t="s">
        <v>14</v>
      </c>
    </row>
    <row r="10" spans="1:1" s="14" customFormat="1">
      <c r="A10" s="108" t="s">
        <v>15</v>
      </c>
    </row>
    <row r="11" spans="1:1" s="14" customFormat="1"/>
    <row r="12" spans="1:1" s="14" customFormat="1">
      <c r="A12" s="50" t="s">
        <v>69</v>
      </c>
    </row>
    <row r="13" spans="1:1" s="14" customFormat="1">
      <c r="A13" s="14" t="s">
        <v>63</v>
      </c>
    </row>
    <row r="14" spans="1:1" s="14" customFormat="1">
      <c r="A14" s="14" t="s">
        <v>62</v>
      </c>
    </row>
    <row r="15" spans="1:1" s="14" customFormat="1">
      <c r="A15" s="14" t="s">
        <v>70</v>
      </c>
    </row>
    <row r="16" spans="1:1" s="14" customFormat="1"/>
    <row r="17" s="14" customFormat="1"/>
  </sheetData>
  <phoneticPr fontId="0" type="noConversion"/>
  <printOptions gridLines="1" gridLinesSet="0"/>
  <pageMargins left="0.75" right="0.75" top="1" bottom="1" header="0.4921259845" footer="0.4921259845"/>
  <headerFooter>
    <oddHeader>&amp;F</oddHeader>
    <oddFooter>Page &amp;P</oddFooter>
  </headerFooter>
  <legacyDrawing r:id="rId1"/>
  <oleObjects>
    <oleObject progId="Photoshop.Image.7" shapeId="1027" r:id="rId2"/>
  </oleObjects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P78"/>
  <sheetViews>
    <sheetView workbookViewId="0">
      <selection activeCell="B41" sqref="B41"/>
    </sheetView>
  </sheetViews>
  <sheetFormatPr baseColWidth="10" defaultRowHeight="13"/>
  <cols>
    <col min="1" max="6" width="14" style="7" customWidth="1"/>
    <col min="8" max="8" width="11.42578125" style="7" customWidth="1"/>
  </cols>
  <sheetData>
    <row r="1" spans="1:16" s="2" customFormat="1" ht="19.5" customHeight="1">
      <c r="A1" s="15" t="s">
        <v>49</v>
      </c>
      <c r="B1" s="3"/>
      <c r="C1" s="3"/>
      <c r="D1" s="3"/>
      <c r="E1" s="3"/>
      <c r="F1" s="3"/>
      <c r="H1" s="45"/>
    </row>
    <row r="2" spans="1:16" s="2" customFormat="1" ht="16">
      <c r="A2" s="3" t="s">
        <v>50</v>
      </c>
      <c r="B2" s="3"/>
      <c r="C2" s="3"/>
      <c r="D2" s="3"/>
      <c r="E2" s="3"/>
      <c r="F2" s="3"/>
      <c r="H2" s="45"/>
    </row>
    <row r="3" spans="1:16" s="2" customFormat="1" ht="16">
      <c r="A3" s="3" t="s">
        <v>51</v>
      </c>
      <c r="B3" s="3"/>
      <c r="C3" s="3"/>
      <c r="D3" s="3"/>
      <c r="E3" s="3"/>
      <c r="F3" s="3"/>
      <c r="H3" s="45"/>
    </row>
    <row r="4" spans="1:16" s="5" customFormat="1">
      <c r="A4" s="4"/>
      <c r="B4" s="4"/>
      <c r="C4" s="4"/>
      <c r="D4" s="4"/>
      <c r="E4" s="4"/>
      <c r="F4" s="4"/>
      <c r="H4" s="16"/>
    </row>
    <row r="5" spans="1:16" s="5" customFormat="1">
      <c r="A5" s="35" t="s">
        <v>46</v>
      </c>
      <c r="B5" s="36"/>
      <c r="E5" s="4"/>
      <c r="F5" s="39" t="s">
        <v>47</v>
      </c>
      <c r="G5" s="40"/>
      <c r="H5" s="16"/>
    </row>
    <row r="6" spans="1:16" s="5" customFormat="1">
      <c r="C6" s="4"/>
      <c r="D6" s="4"/>
      <c r="E6" s="4"/>
      <c r="F6" s="4"/>
      <c r="H6" s="16"/>
    </row>
    <row r="7" spans="1:16" s="5" customFormat="1" ht="14" thickBot="1">
      <c r="A7" s="4"/>
      <c r="B7" s="4"/>
      <c r="C7" s="4"/>
      <c r="D7" s="4"/>
      <c r="E7" s="4"/>
      <c r="F7" s="4"/>
      <c r="H7" s="16"/>
    </row>
    <row r="8" spans="1:16" s="5" customFormat="1" ht="14" thickBot="1">
      <c r="A8" s="41">
        <v>1150</v>
      </c>
      <c r="B8" s="4" t="s">
        <v>27</v>
      </c>
      <c r="C8" s="4"/>
      <c r="D8" s="4"/>
      <c r="E8" s="17"/>
      <c r="F8" s="4"/>
      <c r="H8" s="16"/>
    </row>
    <row r="9" spans="1:16" s="5" customFormat="1">
      <c r="A9" s="4"/>
      <c r="B9" s="4"/>
      <c r="C9" s="4"/>
      <c r="D9" s="4"/>
      <c r="E9" s="17"/>
      <c r="F9" s="4"/>
      <c r="H9" s="16"/>
    </row>
    <row r="10" spans="1:16" s="1" customFormat="1">
      <c r="A10" s="6" t="s">
        <v>18</v>
      </c>
      <c r="B10" s="6" t="s">
        <v>21</v>
      </c>
      <c r="C10" s="43" t="s">
        <v>48</v>
      </c>
      <c r="D10" s="6" t="s">
        <v>44</v>
      </c>
      <c r="E10" s="6" t="s">
        <v>45</v>
      </c>
      <c r="F10" s="6" t="s">
        <v>24</v>
      </c>
      <c r="G10" s="6" t="s">
        <v>28</v>
      </c>
      <c r="H10" s="46"/>
      <c r="I10" s="18" t="s">
        <v>12</v>
      </c>
      <c r="J10" s="19"/>
      <c r="K10" s="19"/>
      <c r="L10" s="19"/>
      <c r="M10" s="19"/>
      <c r="N10" s="19"/>
      <c r="O10" s="19"/>
      <c r="P10" s="20"/>
    </row>
    <row r="11" spans="1:16">
      <c r="A11" s="7" t="s">
        <v>19</v>
      </c>
      <c r="B11" s="7" t="s">
        <v>22</v>
      </c>
      <c r="C11" s="43"/>
      <c r="D11" s="7" t="s">
        <v>25</v>
      </c>
      <c r="E11" s="7" t="s">
        <v>26</v>
      </c>
      <c r="F11" s="7" t="s">
        <v>20</v>
      </c>
      <c r="G11" s="7" t="s">
        <v>29</v>
      </c>
      <c r="H11" s="47"/>
      <c r="I11" s="21" t="s">
        <v>30</v>
      </c>
      <c r="J11" s="22" t="s">
        <v>37</v>
      </c>
      <c r="K11" s="22" t="s">
        <v>31</v>
      </c>
      <c r="L11" s="22" t="s">
        <v>32</v>
      </c>
      <c r="M11" s="22" t="s">
        <v>33</v>
      </c>
      <c r="N11" s="22" t="s">
        <v>34</v>
      </c>
      <c r="O11" s="22" t="s">
        <v>35</v>
      </c>
      <c r="P11" s="23" t="s">
        <v>36</v>
      </c>
    </row>
    <row r="12" spans="1:16">
      <c r="A12" s="49">
        <v>-56.6</v>
      </c>
      <c r="B12" s="42" t="s">
        <v>23</v>
      </c>
      <c r="C12" s="44">
        <f>1-(A12+273.15)/304.1282</f>
        <v>0.28796474644574233</v>
      </c>
      <c r="D12" s="8">
        <f t="shared" ref="D12:D43" si="0">F12/44</f>
        <v>2.6788080238106363E-2</v>
      </c>
      <c r="E12" s="9">
        <f>1/D12</f>
        <v>37.330036012714643</v>
      </c>
      <c r="F12" s="38">
        <f t="shared" ref="F12:F32" si="1">IF(B12="l",(EXP(1.9245108*C12^0.34-0.62385555*C12^0.5-0.32731127*C12^1.6666667+0.39245142*C12^1.8333333)*0.4676),(IF(B12="v",(EXP(-1.7074879*C12^0.34-0.8227467*C12^0.5-4.6008549*C12^1-10.111178*C12^2.333333-29.742252*C12^4.6666667)*0.4676),"")))</f>
        <v>1.1786755304766801</v>
      </c>
      <c r="G12" s="37">
        <f>0.1*_2R_*(T-T0)*(D12+a_1*D12^2-D12^2*((a_3+2*a_4*D12+3*a_5*D12^2+4*a_6*D12^3)/(a_2+a_3*D12+a_4*D12^2+a_5*D12^3+a_6*D12^4)^2)+a_7*D12^2*EXP(-a_8*D12)+a_9*D12^2*EXP(-a_10*D12))</f>
        <v>1247.5519891205377</v>
      </c>
      <c r="H12" s="48"/>
      <c r="I12" s="24">
        <v>1</v>
      </c>
      <c r="J12" s="25">
        <f>K12*(T-T0)^-4+L12*(T-T0)^-2+M12/(T-T0)+N12+O12*(T-T0)+P12*(T-T0)^2</f>
        <v>1362.3877701224396</v>
      </c>
      <c r="K12" s="26">
        <v>0</v>
      </c>
      <c r="L12" s="26">
        <v>0</v>
      </c>
      <c r="M12" s="25">
        <v>1826134</v>
      </c>
      <c r="N12" s="25">
        <v>79.224365000000006</v>
      </c>
      <c r="O12" s="26">
        <v>0</v>
      </c>
      <c r="P12" s="27">
        <v>0</v>
      </c>
    </row>
    <row r="13" spans="1:16">
      <c r="A13" s="49">
        <v>-50</v>
      </c>
      <c r="B13" s="42" t="s">
        <v>23</v>
      </c>
      <c r="C13" s="44">
        <f t="shared" ref="C13:C34" si="2">1-(A13+273.15)/304.1282</f>
        <v>0.2662633718280647</v>
      </c>
      <c r="D13" s="8">
        <f t="shared" si="0"/>
        <v>2.6241950225458076E-2</v>
      </c>
      <c r="E13" s="9">
        <f t="shared" ref="E13:E76" si="3">1/D13</f>
        <v>38.106923891268991</v>
      </c>
      <c r="F13" s="38">
        <f t="shared" si="1"/>
        <v>1.1546458099201553</v>
      </c>
      <c r="G13" s="37">
        <f t="shared" ref="G13:G22" si="4">0.1*_2R_*(T-T0)*(D13+a_1*D13^2-D13^2*((a_3+2*a_4*D13+3*a_5*D13^2+4*a_6*D13^3)/(a_2+a_3*D13+a_4*D13^2+a_5*D13^3+a_6*D13^4)^2)+a_7*D13^2*EXP(-a_8*D13)+a_9*D13^2*EXP(-a_10*D13))</f>
        <v>1178.7522676723936</v>
      </c>
      <c r="H13" s="48"/>
      <c r="I13" s="24">
        <v>2</v>
      </c>
      <c r="J13" s="25">
        <f t="shared" ref="J13:J21" si="5">K13*(T-T0)^-4+L13*(T-T0)^-2+M13/(T-T0)+N13+O13*(T-T0)+P13*(T-T0)^2</f>
        <v>8.8123715263099481E-3</v>
      </c>
      <c r="K13" s="26">
        <v>0</v>
      </c>
      <c r="L13" s="26">
        <v>0</v>
      </c>
      <c r="M13" s="26">
        <v>0</v>
      </c>
      <c r="N13" s="25">
        <v>6.6560660000000005E-5</v>
      </c>
      <c r="O13" s="25">
        <v>5.7152797999999997E-6</v>
      </c>
      <c r="P13" s="28">
        <v>3.0222363000000001E-10</v>
      </c>
    </row>
    <row r="14" spans="1:16">
      <c r="A14" s="49">
        <v>-40</v>
      </c>
      <c r="B14" s="42" t="s">
        <v>23</v>
      </c>
      <c r="C14" s="44">
        <f t="shared" si="2"/>
        <v>0.23338250119521975</v>
      </c>
      <c r="D14" s="8">
        <f t="shared" si="0"/>
        <v>2.5375252515938626E-2</v>
      </c>
      <c r="E14" s="9">
        <f t="shared" si="3"/>
        <v>39.408474826876422</v>
      </c>
      <c r="F14" s="38">
        <f t="shared" si="1"/>
        <v>1.1165111107012995</v>
      </c>
      <c r="G14" s="37">
        <f t="shared" si="4"/>
        <v>1077.132521671552</v>
      </c>
      <c r="H14" s="48"/>
      <c r="I14" s="24">
        <v>3</v>
      </c>
      <c r="J14" s="25">
        <f t="shared" si="5"/>
        <v>0.120633902244692</v>
      </c>
      <c r="K14" s="26">
        <v>0</v>
      </c>
      <c r="L14" s="26">
        <v>0</v>
      </c>
      <c r="M14" s="26">
        <v>0</v>
      </c>
      <c r="N14" s="25">
        <v>5.9957845000000003E-3</v>
      </c>
      <c r="O14" s="25">
        <v>7.1669630999999994E-5</v>
      </c>
      <c r="P14" s="28">
        <v>6.2416102999999996E-9</v>
      </c>
    </row>
    <row r="15" spans="1:16">
      <c r="A15" s="49">
        <v>-30</v>
      </c>
      <c r="B15" s="42" t="s">
        <v>23</v>
      </c>
      <c r="C15" s="44">
        <f t="shared" si="2"/>
        <v>0.20050163056237469</v>
      </c>
      <c r="D15" s="8">
        <f t="shared" si="0"/>
        <v>2.4449660513094475E-2</v>
      </c>
      <c r="E15" s="9">
        <f t="shared" si="3"/>
        <v>40.90036340031925</v>
      </c>
      <c r="F15" s="38">
        <f t="shared" si="1"/>
        <v>1.0757850625761569</v>
      </c>
      <c r="G15" s="37">
        <f t="shared" si="4"/>
        <v>978.05668653053442</v>
      </c>
      <c r="H15" s="48"/>
      <c r="I15" s="24">
        <v>4</v>
      </c>
      <c r="J15" s="25">
        <f t="shared" si="5"/>
        <v>0.46650713124796866</v>
      </c>
      <c r="K15" s="26">
        <v>0</v>
      </c>
      <c r="L15" s="26">
        <v>0</v>
      </c>
      <c r="M15" s="25">
        <v>-1.3270279</v>
      </c>
      <c r="N15" s="25">
        <v>-0.15210731</v>
      </c>
      <c r="O15" s="25">
        <v>5.3654243999999996E-4</v>
      </c>
      <c r="P15" s="28">
        <v>-7.1115141999999997E-8</v>
      </c>
    </row>
    <row r="16" spans="1:16">
      <c r="A16" s="49">
        <v>-20</v>
      </c>
      <c r="B16" s="42" t="s">
        <v>23</v>
      </c>
      <c r="C16" s="44">
        <f t="shared" si="2"/>
        <v>0.16762075992952974</v>
      </c>
      <c r="D16" s="8">
        <f t="shared" si="0"/>
        <v>2.344681697805023E-2</v>
      </c>
      <c r="E16" s="9">
        <f t="shared" si="3"/>
        <v>42.649712365484469</v>
      </c>
      <c r="F16" s="38">
        <f t="shared" si="1"/>
        <v>1.03165994703421</v>
      </c>
      <c r="G16" s="37">
        <f t="shared" si="4"/>
        <v>880.6801494470468</v>
      </c>
      <c r="H16" s="48"/>
      <c r="I16" s="24">
        <v>5</v>
      </c>
      <c r="J16" s="25">
        <f t="shared" si="5"/>
        <v>30.217204546308022</v>
      </c>
      <c r="K16" s="26">
        <v>0</v>
      </c>
      <c r="L16" s="26">
        <v>0</v>
      </c>
      <c r="M16" s="25">
        <v>0.12456776</v>
      </c>
      <c r="N16" s="25">
        <v>4.9045367000000004</v>
      </c>
      <c r="O16" s="25">
        <v>9.8220559999999991E-3</v>
      </c>
      <c r="P16" s="28">
        <v>5.5962121000000002E-6</v>
      </c>
    </row>
    <row r="17" spans="1:16">
      <c r="A17" s="49">
        <v>-10</v>
      </c>
      <c r="B17" s="42" t="s">
        <v>23</v>
      </c>
      <c r="C17" s="44">
        <f t="shared" si="2"/>
        <v>0.13473988929668479</v>
      </c>
      <c r="D17" s="8">
        <f t="shared" si="0"/>
        <v>2.2338566279413736E-2</v>
      </c>
      <c r="E17" s="9">
        <f t="shared" si="3"/>
        <v>44.765630322549264</v>
      </c>
      <c r="F17" s="38">
        <f t="shared" si="1"/>
        <v>0.98289691629420439</v>
      </c>
      <c r="G17" s="37">
        <f t="shared" si="4"/>
        <v>783.85541411208374</v>
      </c>
      <c r="H17" s="48"/>
      <c r="I17" s="24">
        <v>6</v>
      </c>
      <c r="J17" s="25">
        <f t="shared" si="5"/>
        <v>0.75522299000000004</v>
      </c>
      <c r="K17" s="26">
        <v>0</v>
      </c>
      <c r="L17" s="26">
        <v>0</v>
      </c>
      <c r="M17" s="26">
        <v>0</v>
      </c>
      <c r="N17" s="25">
        <v>0.75522299000000004</v>
      </c>
      <c r="O17" s="26">
        <v>0</v>
      </c>
      <c r="P17" s="27">
        <v>0</v>
      </c>
    </row>
    <row r="18" spans="1:16">
      <c r="A18" s="49">
        <v>0</v>
      </c>
      <c r="B18" s="42" t="s">
        <v>23</v>
      </c>
      <c r="C18" s="44">
        <f t="shared" si="2"/>
        <v>0.10185901866383984</v>
      </c>
      <c r="D18" s="8">
        <f t="shared" si="0"/>
        <v>2.1077414221237597E-2</v>
      </c>
      <c r="E18" s="9">
        <f t="shared" si="3"/>
        <v>47.444149908692324</v>
      </c>
      <c r="F18" s="38">
        <f t="shared" si="1"/>
        <v>0.92740622573445419</v>
      </c>
      <c r="G18" s="37">
        <f t="shared" si="4"/>
        <v>685.80995478497312</v>
      </c>
      <c r="H18" s="48"/>
      <c r="I18" s="24">
        <v>7</v>
      </c>
      <c r="J18" s="25">
        <f t="shared" si="5"/>
        <v>323.02393894669814</v>
      </c>
      <c r="K18" s="25">
        <v>-393446440000</v>
      </c>
      <c r="L18" s="25">
        <v>90918237</v>
      </c>
      <c r="M18" s="25">
        <v>427767.16</v>
      </c>
      <c r="N18" s="25">
        <v>-22.347856</v>
      </c>
      <c r="O18" s="26">
        <v>0</v>
      </c>
      <c r="P18" s="27">
        <v>0</v>
      </c>
    </row>
    <row r="19" spans="1:16">
      <c r="A19" s="49">
        <v>10</v>
      </c>
      <c r="B19" s="42" t="s">
        <v>23</v>
      </c>
      <c r="C19" s="44">
        <f t="shared" si="2"/>
        <v>6.897814803099489E-2</v>
      </c>
      <c r="D19" s="8">
        <f t="shared" si="0"/>
        <v>1.9570373081348073E-2</v>
      </c>
      <c r="E19" s="9">
        <f t="shared" si="3"/>
        <v>51.097646214678939</v>
      </c>
      <c r="F19" s="38">
        <f t="shared" si="1"/>
        <v>0.86109641557931516</v>
      </c>
      <c r="G19" s="37">
        <f t="shared" si="4"/>
        <v>583.26746142400964</v>
      </c>
      <c r="H19" s="48"/>
      <c r="I19" s="24">
        <v>8</v>
      </c>
      <c r="J19" s="25">
        <f t="shared" si="5"/>
        <v>119.99932244000983</v>
      </c>
      <c r="K19" s="26">
        <v>0</v>
      </c>
      <c r="L19" s="26">
        <v>0</v>
      </c>
      <c r="M19" s="25">
        <v>402.82607999999999</v>
      </c>
      <c r="N19" s="25">
        <v>119.71626999999999</v>
      </c>
      <c r="O19" s="26">
        <v>0</v>
      </c>
      <c r="P19" s="27">
        <v>0</v>
      </c>
    </row>
    <row r="20" spans="1:16">
      <c r="A20" s="49">
        <v>20</v>
      </c>
      <c r="B20" s="42" t="s">
        <v>23</v>
      </c>
      <c r="C20" s="44">
        <f t="shared" si="2"/>
        <v>3.6097277398149941E-2</v>
      </c>
      <c r="D20" s="8">
        <f t="shared" si="0"/>
        <v>1.7577095210770673E-2</v>
      </c>
      <c r="E20" s="9">
        <f t="shared" si="3"/>
        <v>56.892221838067563</v>
      </c>
      <c r="F20" s="38">
        <f t="shared" si="1"/>
        <v>0.77339218927390962</v>
      </c>
      <c r="G20" s="37">
        <f t="shared" si="4"/>
        <v>468.04832342645784</v>
      </c>
      <c r="H20" s="48"/>
      <c r="I20" s="24">
        <v>9</v>
      </c>
      <c r="J20" s="25">
        <f t="shared" si="5"/>
        <v>-107.51343477517131</v>
      </c>
      <c r="K20" s="26">
        <v>0</v>
      </c>
      <c r="L20" s="25">
        <v>22995650</v>
      </c>
      <c r="M20" s="25">
        <v>-78971.816999999995</v>
      </c>
      <c r="N20" s="25">
        <v>-63.376455999999997</v>
      </c>
      <c r="O20" s="26">
        <v>0</v>
      </c>
      <c r="P20" s="27">
        <v>0</v>
      </c>
    </row>
    <row r="21" spans="1:16">
      <c r="A21" s="49">
        <v>30</v>
      </c>
      <c r="B21" s="42" t="s">
        <v>23</v>
      </c>
      <c r="C21" s="44">
        <f t="shared" si="2"/>
        <v>3.216406765304991E-3</v>
      </c>
      <c r="D21" s="8">
        <f t="shared" si="0"/>
        <v>1.3483246030452374E-2</v>
      </c>
      <c r="E21" s="9">
        <f t="shared" si="3"/>
        <v>74.166116804622988</v>
      </c>
      <c r="F21" s="38">
        <f t="shared" si="1"/>
        <v>0.59326282533990449</v>
      </c>
      <c r="G21" s="37">
        <f t="shared" si="4"/>
        <v>287.08746140922216</v>
      </c>
      <c r="H21" s="48"/>
      <c r="I21" s="24">
        <v>10</v>
      </c>
      <c r="J21" s="25">
        <f t="shared" si="5"/>
        <v>84.812314755050409</v>
      </c>
      <c r="K21" s="26">
        <v>0</v>
      </c>
      <c r="L21" s="26">
        <v>0</v>
      </c>
      <c r="M21" s="25">
        <v>95029.764999999999</v>
      </c>
      <c r="N21" s="25">
        <v>18.038070999999999</v>
      </c>
      <c r="O21" s="26">
        <v>0</v>
      </c>
      <c r="P21" s="27">
        <v>0</v>
      </c>
    </row>
    <row r="22" spans="1:16">
      <c r="A22" s="49">
        <v>30.97</v>
      </c>
      <c r="B22" s="42" t="s">
        <v>23</v>
      </c>
      <c r="C22" s="44">
        <f t="shared" si="2"/>
        <v>2.6962313918854619E-5</v>
      </c>
      <c r="D22" s="8">
        <f t="shared" si="0"/>
        <v>1.1178403388998092E-2</v>
      </c>
      <c r="E22" s="9">
        <f t="shared" si="3"/>
        <v>89.458213771763781</v>
      </c>
      <c r="F22" s="38">
        <f t="shared" si="1"/>
        <v>0.49184974911591606</v>
      </c>
      <c r="G22" s="37">
        <f t="shared" si="4"/>
        <v>210.4245818909481</v>
      </c>
      <c r="H22" s="48"/>
      <c r="I22" s="24"/>
      <c r="J22" s="29"/>
      <c r="K22" s="29"/>
      <c r="L22" s="29"/>
      <c r="M22" s="29"/>
      <c r="N22" s="29"/>
      <c r="O22" s="29"/>
      <c r="P22" s="30"/>
    </row>
    <row r="23" spans="1:16">
      <c r="A23" s="49">
        <v>-50</v>
      </c>
      <c r="B23" s="42" t="s">
        <v>40</v>
      </c>
      <c r="C23" s="44">
        <f t="shared" ref="C23:C33" si="6">1-(A23+273.15)/304.1282</f>
        <v>0.2662633718280647</v>
      </c>
      <c r="D23" s="8">
        <f t="shared" si="0"/>
        <v>4.0736721509596844E-4</v>
      </c>
      <c r="E23" s="9">
        <f t="shared" si="3"/>
        <v>2454.7876288091024</v>
      </c>
      <c r="F23" s="38">
        <f t="shared" si="1"/>
        <v>1.7924157464222611E-2</v>
      </c>
      <c r="G23" s="37">
        <f t="shared" ref="G23:G32" si="7">0.1*_2R_*(T-T0)*(D23+a_1*D23^2-D23^2*((a_3+2*a_4*D23+3*a_5*D23^2+4*a_6*D23^3)/(a_2+a_3*D23+a_4*D23^2+a_5*D23^3+a_6*D23^4)^2)+a_7*D23^2*EXP(-a_8*D23)+a_9*D23^2*EXP(-a_10*D23))</f>
        <v>4.8691922929614107</v>
      </c>
      <c r="H23" s="48"/>
      <c r="I23" s="24" t="s">
        <v>39</v>
      </c>
      <c r="J23" s="29"/>
      <c r="K23" s="29">
        <v>-273.14999999999998</v>
      </c>
      <c r="L23" s="29"/>
      <c r="M23" s="29"/>
      <c r="N23" s="29"/>
      <c r="O23" s="29"/>
      <c r="P23" s="30"/>
    </row>
    <row r="24" spans="1:16">
      <c r="A24" s="49">
        <v>-40</v>
      </c>
      <c r="B24" s="42" t="s">
        <v>40</v>
      </c>
      <c r="C24" s="44">
        <f t="shared" si="6"/>
        <v>0.23338250119521975</v>
      </c>
      <c r="D24" s="8">
        <f t="shared" si="0"/>
        <v>5.9366319037210255E-4</v>
      </c>
      <c r="E24" s="9">
        <f t="shared" si="3"/>
        <v>1684.4568034834858</v>
      </c>
      <c r="F24" s="38">
        <f t="shared" si="1"/>
        <v>2.612118037637251E-2</v>
      </c>
      <c r="G24" s="37">
        <f t="shared" si="7"/>
        <v>7.129521931414728</v>
      </c>
      <c r="H24" s="48"/>
      <c r="I24" s="31" t="s">
        <v>38</v>
      </c>
      <c r="J24" s="32"/>
      <c r="K24" s="32">
        <v>83.144720000000007</v>
      </c>
      <c r="L24" s="33"/>
      <c r="M24" s="32"/>
      <c r="N24" s="32"/>
      <c r="O24" s="32"/>
      <c r="P24" s="34"/>
    </row>
    <row r="25" spans="1:16">
      <c r="A25" s="49">
        <v>-30</v>
      </c>
      <c r="B25" s="42" t="s">
        <v>40</v>
      </c>
      <c r="C25" s="44">
        <f t="shared" si="6"/>
        <v>0.20050163056237469</v>
      </c>
      <c r="D25" s="8">
        <f t="shared" si="0"/>
        <v>8.431884021841313E-4</v>
      </c>
      <c r="E25" s="9">
        <f t="shared" si="3"/>
        <v>1185.9745667868247</v>
      </c>
      <c r="F25" s="38">
        <f t="shared" si="1"/>
        <v>3.7100289696101775E-2</v>
      </c>
      <c r="G25" s="37">
        <f t="shared" si="7"/>
        <v>10.191659344949777</v>
      </c>
      <c r="H25" s="48"/>
    </row>
    <row r="26" spans="1:16">
      <c r="A26" s="49">
        <v>-20</v>
      </c>
      <c r="B26" s="42" t="s">
        <v>40</v>
      </c>
      <c r="C26" s="44">
        <f t="shared" si="6"/>
        <v>0.16762075992952974</v>
      </c>
      <c r="D26" s="8">
        <f t="shared" si="0"/>
        <v>1.1750254787909261E-3</v>
      </c>
      <c r="E26" s="9">
        <f t="shared" si="3"/>
        <v>851.04537565345117</v>
      </c>
      <c r="F26" s="38">
        <f t="shared" si="1"/>
        <v>5.1701121066800748E-2</v>
      </c>
      <c r="G26" s="37">
        <f t="shared" si="7"/>
        <v>14.328637038611006</v>
      </c>
      <c r="H26" s="48"/>
    </row>
    <row r="27" spans="1:16">
      <c r="A27" s="49">
        <v>-10</v>
      </c>
      <c r="B27" s="42" t="s">
        <v>40</v>
      </c>
      <c r="C27" s="44">
        <f t="shared" si="6"/>
        <v>0.13473988929668479</v>
      </c>
      <c r="D27" s="8">
        <f t="shared" si="0"/>
        <v>1.6178026237729231E-3</v>
      </c>
      <c r="E27" s="9">
        <f t="shared" si="3"/>
        <v>618.12237494575936</v>
      </c>
      <c r="F27" s="38">
        <f t="shared" si="1"/>
        <v>7.1183315446008616E-2</v>
      </c>
      <c r="G27" s="37">
        <f t="shared" si="7"/>
        <v>19.972724059359226</v>
      </c>
      <c r="H27" s="48"/>
    </row>
    <row r="28" spans="1:16">
      <c r="A28" s="49">
        <v>0</v>
      </c>
      <c r="B28" s="42" t="s">
        <v>40</v>
      </c>
      <c r="C28" s="44">
        <f t="shared" si="6"/>
        <v>0.10185901866383984</v>
      </c>
      <c r="D28" s="8">
        <f t="shared" si="0"/>
        <v>2.2191748662852731E-3</v>
      </c>
      <c r="E28" s="9">
        <f t="shared" si="3"/>
        <v>450.61793696047152</v>
      </c>
      <c r="F28" s="38">
        <f t="shared" si="1"/>
        <v>9.7643694116552021E-2</v>
      </c>
      <c r="G28" s="37">
        <f t="shared" si="7"/>
        <v>27.890876477336807</v>
      </c>
      <c r="H28" s="48"/>
    </row>
    <row r="29" spans="1:16">
      <c r="A29" s="49">
        <v>10</v>
      </c>
      <c r="B29" s="42" t="s">
        <v>40</v>
      </c>
      <c r="C29" s="44">
        <f t="shared" si="6"/>
        <v>6.897814803099489E-2</v>
      </c>
      <c r="D29" s="8">
        <f t="shared" si="0"/>
        <v>3.0717495041498563E-3</v>
      </c>
      <c r="E29" s="9">
        <f t="shared" si="3"/>
        <v>325.54737899331479</v>
      </c>
      <c r="F29" s="38">
        <f t="shared" si="1"/>
        <v>0.13515697818259367</v>
      </c>
      <c r="G29" s="37">
        <f t="shared" si="7"/>
        <v>39.692969369630106</v>
      </c>
      <c r="H29" s="48"/>
    </row>
    <row r="30" spans="1:16">
      <c r="A30" s="49">
        <v>20</v>
      </c>
      <c r="B30" s="42" t="s">
        <v>40</v>
      </c>
      <c r="C30" s="44">
        <f t="shared" si="6"/>
        <v>3.6097277398149941E-2</v>
      </c>
      <c r="D30" s="8">
        <f t="shared" si="0"/>
        <v>4.4137318786341504E-3</v>
      </c>
      <c r="E30" s="9">
        <f t="shared" si="3"/>
        <v>226.565642747981</v>
      </c>
      <c r="F30" s="38">
        <f t="shared" si="1"/>
        <v>0.19420420265990262</v>
      </c>
      <c r="G30" s="37">
        <f t="shared" si="7"/>
        <v>59.938149681211996</v>
      </c>
      <c r="H30" s="48"/>
    </row>
    <row r="31" spans="1:16">
      <c r="A31" s="49">
        <v>30</v>
      </c>
      <c r="B31" s="42" t="s">
        <v>40</v>
      </c>
      <c r="C31" s="44">
        <f t="shared" si="6"/>
        <v>3.216406765304991E-3</v>
      </c>
      <c r="D31" s="8">
        <f t="shared" si="0"/>
        <v>7.8409836596315414E-3</v>
      </c>
      <c r="E31" s="9">
        <f t="shared" si="3"/>
        <v>127.53501899875039</v>
      </c>
      <c r="F31" s="38">
        <f t="shared" si="1"/>
        <v>0.3450032810237878</v>
      </c>
      <c r="G31" s="37">
        <f t="shared" si="7"/>
        <v>124.27496762517981</v>
      </c>
      <c r="H31" s="48"/>
    </row>
    <row r="32" spans="1:16">
      <c r="A32" s="49">
        <v>30.97</v>
      </c>
      <c r="B32" s="42" t="s">
        <v>40</v>
      </c>
      <c r="C32" s="44">
        <f t="shared" si="6"/>
        <v>2.6962313918854619E-5</v>
      </c>
      <c r="D32" s="8">
        <f t="shared" si="0"/>
        <v>1.0087477624873513E-2</v>
      </c>
      <c r="E32" s="9">
        <f t="shared" si="3"/>
        <v>99.132809725814781</v>
      </c>
      <c r="F32" s="38">
        <f t="shared" si="1"/>
        <v>0.44384901549443462</v>
      </c>
      <c r="G32" s="37">
        <f t="shared" si="7"/>
        <v>179.2911584486888</v>
      </c>
      <c r="H32" s="48"/>
    </row>
    <row r="33" spans="1:7">
      <c r="A33" s="49"/>
      <c r="B33" s="42"/>
      <c r="C33" s="44">
        <f t="shared" si="6"/>
        <v>0.10185901866383984</v>
      </c>
      <c r="D33" s="8" t="e">
        <f t="shared" si="0"/>
        <v>#VALUE!</v>
      </c>
      <c r="E33" s="9" t="e">
        <f t="shared" si="3"/>
        <v>#VALUE!</v>
      </c>
      <c r="F33" s="38" t="str">
        <f t="shared" ref="F33:F78" si="8">IF(A33=31.1,0.466,(IF(B33="l",(0.466+0.466*(1.9073793*(1-(A33-T0)/304.21)^0.347+0.38225012*(1-(A33-T0)/304.21)^0.6667+0.42897885*(1-(A33-T0)/304.21))),(IF(B33="v",(0.466+0.466*(-1.7988929*(1-(A33-T0)/304.21)^0.347-0.71728276*(1-(A33-T0)/304.21)^0.6667+1.7739244*(1-(A33-T0)/304.21))),"")))))</f>
        <v/>
      </c>
      <c r="G33" s="37" t="e">
        <f>0.1*_2R_*(T-T0)*(D33+a_1*D33^2-D33^2*((a_3+2*a_4*D33+3*a_5*D33^2+4*a_6*D33^3)/(a_2+a_3*D33+a_4*D33^2+a_5*D33^3+a_6*D33^4)^2)+a_7*D33^2*EXP(-a_8*D33)+a_9*D33^2*EXP(-a_10*D33))</f>
        <v>#VALUE!</v>
      </c>
    </row>
    <row r="34" spans="1:7">
      <c r="A34" s="49"/>
      <c r="B34" s="42"/>
      <c r="C34" s="44">
        <f t="shared" si="2"/>
        <v>0.10185901866383984</v>
      </c>
      <c r="D34" s="8" t="e">
        <f t="shared" si="0"/>
        <v>#VALUE!</v>
      </c>
      <c r="E34" s="9" t="e">
        <f t="shared" si="3"/>
        <v>#VALUE!</v>
      </c>
      <c r="F34" s="38" t="str">
        <f t="shared" si="8"/>
        <v/>
      </c>
      <c r="G34" s="37" t="e">
        <f>0.1*_2R_*(T-T0)*(D34+a_1*D34^2-D34^2*((a_3+2*a_4*D34+3*a_5*D34^2+4*a_6*D34^3)/(a_2+a_3*D34+a_4*D34^2+a_5*D34^3+a_6*D34^4)^2)+a_7*D34^2*EXP(-a_8*D34)+a_9*D34^2*EXP(-a_10*D34))</f>
        <v>#VALUE!</v>
      </c>
    </row>
    <row r="35" spans="1:7">
      <c r="A35" s="49"/>
      <c r="B35" s="42"/>
      <c r="C35" s="44">
        <f t="shared" ref="C35:C78" si="9">1-(A35+273.15)/304.1282</f>
        <v>0.10185901866383984</v>
      </c>
      <c r="D35" s="8" t="e">
        <f t="shared" si="0"/>
        <v>#VALUE!</v>
      </c>
      <c r="E35" s="9" t="e">
        <f t="shared" si="3"/>
        <v>#VALUE!</v>
      </c>
      <c r="F35" s="38" t="str">
        <f t="shared" si="8"/>
        <v/>
      </c>
      <c r="G35" s="37" t="e">
        <f t="shared" ref="G35:G78" si="10">0.1*_2R_*(T-T0)*(D35+a_1*D35^2-D35^2*((a_3+2*a_4*D35+3*a_5*D35^2+4*a_6*D35^3)/(a_2+a_3*D35+a_4*D35^2+a_5*D35^3+a_6*D35^4)^2)+a_7*D35^2*EXP(-a_8*D35)+a_9*D35^2*EXP(-a_10*D35))</f>
        <v>#VALUE!</v>
      </c>
    </row>
    <row r="36" spans="1:7">
      <c r="A36" s="49"/>
      <c r="B36" s="42"/>
      <c r="C36" s="44">
        <f t="shared" si="9"/>
        <v>0.10185901866383984</v>
      </c>
      <c r="D36" s="8" t="e">
        <f t="shared" si="0"/>
        <v>#VALUE!</v>
      </c>
      <c r="E36" s="9" t="e">
        <f t="shared" si="3"/>
        <v>#VALUE!</v>
      </c>
      <c r="F36" s="38" t="str">
        <f t="shared" si="8"/>
        <v/>
      </c>
      <c r="G36" s="37" t="e">
        <f t="shared" si="10"/>
        <v>#VALUE!</v>
      </c>
    </row>
    <row r="37" spans="1:7">
      <c r="A37" s="49"/>
      <c r="B37" s="42"/>
      <c r="C37" s="44">
        <f t="shared" si="9"/>
        <v>0.10185901866383984</v>
      </c>
      <c r="D37" s="8" t="e">
        <f t="shared" si="0"/>
        <v>#VALUE!</v>
      </c>
      <c r="E37" s="9" t="e">
        <f t="shared" si="3"/>
        <v>#VALUE!</v>
      </c>
      <c r="F37" s="38" t="str">
        <f t="shared" si="8"/>
        <v/>
      </c>
      <c r="G37" s="37" t="e">
        <f t="shared" si="10"/>
        <v>#VALUE!</v>
      </c>
    </row>
    <row r="38" spans="1:7">
      <c r="A38" s="49"/>
      <c r="B38" s="42"/>
      <c r="C38" s="44">
        <f t="shared" si="9"/>
        <v>0.10185901866383984</v>
      </c>
      <c r="D38" s="8" t="e">
        <f t="shared" si="0"/>
        <v>#VALUE!</v>
      </c>
      <c r="E38" s="9" t="e">
        <f t="shared" si="3"/>
        <v>#VALUE!</v>
      </c>
      <c r="F38" s="38" t="str">
        <f t="shared" si="8"/>
        <v/>
      </c>
      <c r="G38" s="37" t="e">
        <f t="shared" si="10"/>
        <v>#VALUE!</v>
      </c>
    </row>
    <row r="39" spans="1:7">
      <c r="A39" s="49"/>
      <c r="B39" s="42"/>
      <c r="C39" s="44">
        <f t="shared" si="9"/>
        <v>0.10185901866383984</v>
      </c>
      <c r="D39" s="8" t="e">
        <f t="shared" si="0"/>
        <v>#VALUE!</v>
      </c>
      <c r="E39" s="9" t="e">
        <f t="shared" si="3"/>
        <v>#VALUE!</v>
      </c>
      <c r="F39" s="38" t="str">
        <f t="shared" si="8"/>
        <v/>
      </c>
      <c r="G39" s="37" t="e">
        <f t="shared" si="10"/>
        <v>#VALUE!</v>
      </c>
    </row>
    <row r="40" spans="1:7">
      <c r="A40" s="49"/>
      <c r="B40" s="42"/>
      <c r="C40" s="44">
        <f t="shared" si="9"/>
        <v>0.10185901866383984</v>
      </c>
      <c r="D40" s="8" t="e">
        <f t="shared" si="0"/>
        <v>#VALUE!</v>
      </c>
      <c r="E40" s="9" t="e">
        <f t="shared" si="3"/>
        <v>#VALUE!</v>
      </c>
      <c r="F40" s="38" t="str">
        <f t="shared" si="8"/>
        <v/>
      </c>
      <c r="G40" s="37" t="e">
        <f t="shared" si="10"/>
        <v>#VALUE!</v>
      </c>
    </row>
    <row r="41" spans="1:7">
      <c r="A41" s="49"/>
      <c r="B41" s="42"/>
      <c r="C41" s="44">
        <f t="shared" si="9"/>
        <v>0.10185901866383984</v>
      </c>
      <c r="D41" s="8" t="e">
        <f t="shared" si="0"/>
        <v>#VALUE!</v>
      </c>
      <c r="E41" s="9" t="e">
        <f t="shared" si="3"/>
        <v>#VALUE!</v>
      </c>
      <c r="F41" s="38" t="str">
        <f t="shared" si="8"/>
        <v/>
      </c>
      <c r="G41" s="37" t="e">
        <f t="shared" si="10"/>
        <v>#VALUE!</v>
      </c>
    </row>
    <row r="42" spans="1:7">
      <c r="A42" s="49"/>
      <c r="B42" s="42"/>
      <c r="C42" s="44">
        <f t="shared" si="9"/>
        <v>0.10185901866383984</v>
      </c>
      <c r="D42" s="8" t="e">
        <f t="shared" si="0"/>
        <v>#VALUE!</v>
      </c>
      <c r="E42" s="9" t="e">
        <f t="shared" si="3"/>
        <v>#VALUE!</v>
      </c>
      <c r="F42" s="38" t="str">
        <f t="shared" si="8"/>
        <v/>
      </c>
      <c r="G42" s="37" t="e">
        <f t="shared" si="10"/>
        <v>#VALUE!</v>
      </c>
    </row>
    <row r="43" spans="1:7">
      <c r="A43" s="49"/>
      <c r="B43" s="42"/>
      <c r="C43" s="44">
        <f t="shared" si="9"/>
        <v>0.10185901866383984</v>
      </c>
      <c r="D43" s="8" t="e">
        <f t="shared" si="0"/>
        <v>#VALUE!</v>
      </c>
      <c r="E43" s="9" t="e">
        <f t="shared" si="3"/>
        <v>#VALUE!</v>
      </c>
      <c r="F43" s="38" t="str">
        <f t="shared" si="8"/>
        <v/>
      </c>
      <c r="G43" s="37" t="e">
        <f t="shared" si="10"/>
        <v>#VALUE!</v>
      </c>
    </row>
    <row r="44" spans="1:7">
      <c r="A44" s="49"/>
      <c r="B44" s="42"/>
      <c r="C44" s="44">
        <f t="shared" si="9"/>
        <v>0.10185901866383984</v>
      </c>
      <c r="D44" s="8" t="e">
        <f t="shared" ref="D44:D78" si="11">F44/44</f>
        <v>#VALUE!</v>
      </c>
      <c r="E44" s="9" t="e">
        <f t="shared" si="3"/>
        <v>#VALUE!</v>
      </c>
      <c r="F44" s="38" t="str">
        <f t="shared" si="8"/>
        <v/>
      </c>
      <c r="G44" s="37" t="e">
        <f t="shared" si="10"/>
        <v>#VALUE!</v>
      </c>
    </row>
    <row r="45" spans="1:7">
      <c r="A45" s="49"/>
      <c r="B45" s="42"/>
      <c r="C45" s="44">
        <f t="shared" si="9"/>
        <v>0.10185901866383984</v>
      </c>
      <c r="D45" s="8" t="e">
        <f t="shared" si="11"/>
        <v>#VALUE!</v>
      </c>
      <c r="E45" s="9" t="e">
        <f t="shared" si="3"/>
        <v>#VALUE!</v>
      </c>
      <c r="F45" s="38" t="str">
        <f t="shared" si="8"/>
        <v/>
      </c>
      <c r="G45" s="37" t="e">
        <f t="shared" si="10"/>
        <v>#VALUE!</v>
      </c>
    </row>
    <row r="46" spans="1:7">
      <c r="A46" s="49"/>
      <c r="B46" s="42"/>
      <c r="C46" s="44">
        <f t="shared" si="9"/>
        <v>0.10185901866383984</v>
      </c>
      <c r="D46" s="8" t="e">
        <f t="shared" si="11"/>
        <v>#VALUE!</v>
      </c>
      <c r="E46" s="9" t="e">
        <f t="shared" si="3"/>
        <v>#VALUE!</v>
      </c>
      <c r="F46" s="38" t="str">
        <f t="shared" si="8"/>
        <v/>
      </c>
      <c r="G46" s="37" t="e">
        <f t="shared" si="10"/>
        <v>#VALUE!</v>
      </c>
    </row>
    <row r="47" spans="1:7">
      <c r="A47" s="49"/>
      <c r="B47" s="42"/>
      <c r="C47" s="44">
        <f t="shared" si="9"/>
        <v>0.10185901866383984</v>
      </c>
      <c r="D47" s="8" t="e">
        <f t="shared" si="11"/>
        <v>#VALUE!</v>
      </c>
      <c r="E47" s="9" t="e">
        <f t="shared" si="3"/>
        <v>#VALUE!</v>
      </c>
      <c r="F47" s="38" t="str">
        <f t="shared" si="8"/>
        <v/>
      </c>
      <c r="G47" s="37" t="e">
        <f t="shared" si="10"/>
        <v>#VALUE!</v>
      </c>
    </row>
    <row r="48" spans="1:7">
      <c r="A48" s="49"/>
      <c r="B48" s="42"/>
      <c r="C48" s="44">
        <f t="shared" si="9"/>
        <v>0.10185901866383984</v>
      </c>
      <c r="D48" s="8" t="e">
        <f t="shared" si="11"/>
        <v>#VALUE!</v>
      </c>
      <c r="E48" s="9" t="e">
        <f t="shared" si="3"/>
        <v>#VALUE!</v>
      </c>
      <c r="F48" s="38" t="str">
        <f t="shared" si="8"/>
        <v/>
      </c>
      <c r="G48" s="37" t="e">
        <f t="shared" si="10"/>
        <v>#VALUE!</v>
      </c>
    </row>
    <row r="49" spans="1:7">
      <c r="A49" s="49"/>
      <c r="B49" s="42"/>
      <c r="C49" s="44">
        <f t="shared" si="9"/>
        <v>0.10185901866383984</v>
      </c>
      <c r="D49" s="8" t="e">
        <f t="shared" si="11"/>
        <v>#VALUE!</v>
      </c>
      <c r="E49" s="9" t="e">
        <f t="shared" si="3"/>
        <v>#VALUE!</v>
      </c>
      <c r="F49" s="38" t="str">
        <f t="shared" si="8"/>
        <v/>
      </c>
      <c r="G49" s="37" t="e">
        <f t="shared" si="10"/>
        <v>#VALUE!</v>
      </c>
    </row>
    <row r="50" spans="1:7">
      <c r="A50" s="49"/>
      <c r="B50" s="42"/>
      <c r="C50" s="44">
        <f t="shared" si="9"/>
        <v>0.10185901866383984</v>
      </c>
      <c r="D50" s="8" t="e">
        <f t="shared" si="11"/>
        <v>#VALUE!</v>
      </c>
      <c r="E50" s="9" t="e">
        <f t="shared" si="3"/>
        <v>#VALUE!</v>
      </c>
      <c r="F50" s="38" t="str">
        <f t="shared" si="8"/>
        <v/>
      </c>
      <c r="G50" s="37" t="e">
        <f t="shared" si="10"/>
        <v>#VALUE!</v>
      </c>
    </row>
    <row r="51" spans="1:7">
      <c r="A51" s="49"/>
      <c r="B51" s="42"/>
      <c r="C51" s="44">
        <f t="shared" si="9"/>
        <v>0.10185901866383984</v>
      </c>
      <c r="D51" s="8" t="e">
        <f t="shared" si="11"/>
        <v>#VALUE!</v>
      </c>
      <c r="E51" s="9" t="e">
        <f t="shared" si="3"/>
        <v>#VALUE!</v>
      </c>
      <c r="F51" s="38" t="str">
        <f t="shared" si="8"/>
        <v/>
      </c>
      <c r="G51" s="37" t="e">
        <f t="shared" si="10"/>
        <v>#VALUE!</v>
      </c>
    </row>
    <row r="52" spans="1:7">
      <c r="A52" s="49"/>
      <c r="B52" s="42"/>
      <c r="C52" s="44">
        <f t="shared" si="9"/>
        <v>0.10185901866383984</v>
      </c>
      <c r="D52" s="8" t="e">
        <f t="shared" si="11"/>
        <v>#VALUE!</v>
      </c>
      <c r="E52" s="9" t="e">
        <f t="shared" si="3"/>
        <v>#VALUE!</v>
      </c>
      <c r="F52" s="38" t="str">
        <f t="shared" si="8"/>
        <v/>
      </c>
      <c r="G52" s="37" t="e">
        <f t="shared" si="10"/>
        <v>#VALUE!</v>
      </c>
    </row>
    <row r="53" spans="1:7">
      <c r="A53" s="49"/>
      <c r="B53" s="42"/>
      <c r="C53" s="44">
        <f t="shared" si="9"/>
        <v>0.10185901866383984</v>
      </c>
      <c r="D53" s="8" t="e">
        <f t="shared" si="11"/>
        <v>#VALUE!</v>
      </c>
      <c r="E53" s="9" t="e">
        <f t="shared" si="3"/>
        <v>#VALUE!</v>
      </c>
      <c r="F53" s="38" t="str">
        <f t="shared" si="8"/>
        <v/>
      </c>
      <c r="G53" s="37" t="e">
        <f t="shared" si="10"/>
        <v>#VALUE!</v>
      </c>
    </row>
    <row r="54" spans="1:7">
      <c r="A54" s="49"/>
      <c r="B54" s="42"/>
      <c r="C54" s="44">
        <f t="shared" si="9"/>
        <v>0.10185901866383984</v>
      </c>
      <c r="D54" s="8" t="e">
        <f t="shared" si="11"/>
        <v>#VALUE!</v>
      </c>
      <c r="E54" s="9" t="e">
        <f t="shared" si="3"/>
        <v>#VALUE!</v>
      </c>
      <c r="F54" s="38" t="str">
        <f t="shared" si="8"/>
        <v/>
      </c>
      <c r="G54" s="37" t="e">
        <f t="shared" si="10"/>
        <v>#VALUE!</v>
      </c>
    </row>
    <row r="55" spans="1:7">
      <c r="A55" s="49"/>
      <c r="B55" s="42"/>
      <c r="C55" s="44">
        <f t="shared" si="9"/>
        <v>0.10185901866383984</v>
      </c>
      <c r="D55" s="8" t="e">
        <f t="shared" si="11"/>
        <v>#VALUE!</v>
      </c>
      <c r="E55" s="9" t="e">
        <f t="shared" si="3"/>
        <v>#VALUE!</v>
      </c>
      <c r="F55" s="38" t="str">
        <f t="shared" si="8"/>
        <v/>
      </c>
      <c r="G55" s="37" t="e">
        <f t="shared" si="10"/>
        <v>#VALUE!</v>
      </c>
    </row>
    <row r="56" spans="1:7">
      <c r="A56" s="49"/>
      <c r="B56" s="42"/>
      <c r="C56" s="44">
        <f t="shared" si="9"/>
        <v>0.10185901866383984</v>
      </c>
      <c r="D56" s="8" t="e">
        <f t="shared" si="11"/>
        <v>#VALUE!</v>
      </c>
      <c r="E56" s="9" t="e">
        <f t="shared" si="3"/>
        <v>#VALUE!</v>
      </c>
      <c r="F56" s="38" t="str">
        <f t="shared" si="8"/>
        <v/>
      </c>
      <c r="G56" s="37" t="e">
        <f t="shared" si="10"/>
        <v>#VALUE!</v>
      </c>
    </row>
    <row r="57" spans="1:7">
      <c r="A57" s="49"/>
      <c r="B57" s="42"/>
      <c r="C57" s="44">
        <f t="shared" si="9"/>
        <v>0.10185901866383984</v>
      </c>
      <c r="D57" s="8" t="e">
        <f t="shared" si="11"/>
        <v>#VALUE!</v>
      </c>
      <c r="E57" s="9" t="e">
        <f t="shared" si="3"/>
        <v>#VALUE!</v>
      </c>
      <c r="F57" s="38" t="str">
        <f t="shared" si="8"/>
        <v/>
      </c>
      <c r="G57" s="37" t="e">
        <f t="shared" si="10"/>
        <v>#VALUE!</v>
      </c>
    </row>
    <row r="58" spans="1:7">
      <c r="A58" s="49"/>
      <c r="B58" s="42"/>
      <c r="C58" s="44">
        <f t="shared" si="9"/>
        <v>0.10185901866383984</v>
      </c>
      <c r="D58" s="8" t="e">
        <f t="shared" si="11"/>
        <v>#VALUE!</v>
      </c>
      <c r="E58" s="9" t="e">
        <f t="shared" si="3"/>
        <v>#VALUE!</v>
      </c>
      <c r="F58" s="38" t="str">
        <f t="shared" si="8"/>
        <v/>
      </c>
      <c r="G58" s="37" t="e">
        <f t="shared" si="10"/>
        <v>#VALUE!</v>
      </c>
    </row>
    <row r="59" spans="1:7">
      <c r="A59" s="49"/>
      <c r="B59" s="42"/>
      <c r="C59" s="44">
        <f t="shared" si="9"/>
        <v>0.10185901866383984</v>
      </c>
      <c r="D59" s="8" t="e">
        <f t="shared" si="11"/>
        <v>#VALUE!</v>
      </c>
      <c r="E59" s="9" t="e">
        <f t="shared" si="3"/>
        <v>#VALUE!</v>
      </c>
      <c r="F59" s="38" t="str">
        <f t="shared" si="8"/>
        <v/>
      </c>
      <c r="G59" s="37" t="e">
        <f t="shared" si="10"/>
        <v>#VALUE!</v>
      </c>
    </row>
    <row r="60" spans="1:7">
      <c r="A60" s="49"/>
      <c r="B60" s="42"/>
      <c r="C60" s="44">
        <f t="shared" si="9"/>
        <v>0.10185901866383984</v>
      </c>
      <c r="D60" s="8" t="e">
        <f t="shared" si="11"/>
        <v>#VALUE!</v>
      </c>
      <c r="E60" s="9" t="e">
        <f t="shared" si="3"/>
        <v>#VALUE!</v>
      </c>
      <c r="F60" s="38" t="str">
        <f t="shared" si="8"/>
        <v/>
      </c>
      <c r="G60" s="37" t="e">
        <f t="shared" si="10"/>
        <v>#VALUE!</v>
      </c>
    </row>
    <row r="61" spans="1:7">
      <c r="A61" s="49"/>
      <c r="B61" s="42"/>
      <c r="C61" s="44">
        <f t="shared" si="9"/>
        <v>0.10185901866383984</v>
      </c>
      <c r="D61" s="8" t="e">
        <f t="shared" si="11"/>
        <v>#VALUE!</v>
      </c>
      <c r="E61" s="9" t="e">
        <f t="shared" si="3"/>
        <v>#VALUE!</v>
      </c>
      <c r="F61" s="38" t="str">
        <f t="shared" si="8"/>
        <v/>
      </c>
      <c r="G61" s="37" t="e">
        <f t="shared" si="10"/>
        <v>#VALUE!</v>
      </c>
    </row>
    <row r="62" spans="1:7">
      <c r="A62" s="49"/>
      <c r="B62" s="42"/>
      <c r="C62" s="44">
        <f t="shared" si="9"/>
        <v>0.10185901866383984</v>
      </c>
      <c r="D62" s="8" t="e">
        <f t="shared" si="11"/>
        <v>#VALUE!</v>
      </c>
      <c r="E62" s="9" t="e">
        <f t="shared" si="3"/>
        <v>#VALUE!</v>
      </c>
      <c r="F62" s="38" t="str">
        <f t="shared" si="8"/>
        <v/>
      </c>
      <c r="G62" s="37" t="e">
        <f t="shared" si="10"/>
        <v>#VALUE!</v>
      </c>
    </row>
    <row r="63" spans="1:7">
      <c r="A63" s="49"/>
      <c r="B63" s="42"/>
      <c r="C63" s="44">
        <f t="shared" si="9"/>
        <v>0.10185901866383984</v>
      </c>
      <c r="D63" s="8" t="e">
        <f t="shared" si="11"/>
        <v>#VALUE!</v>
      </c>
      <c r="E63" s="9" t="e">
        <f t="shared" si="3"/>
        <v>#VALUE!</v>
      </c>
      <c r="F63" s="38" t="str">
        <f t="shared" si="8"/>
        <v/>
      </c>
      <c r="G63" s="37" t="e">
        <f t="shared" si="10"/>
        <v>#VALUE!</v>
      </c>
    </row>
    <row r="64" spans="1:7">
      <c r="A64" s="49"/>
      <c r="B64" s="42"/>
      <c r="C64" s="44">
        <f t="shared" si="9"/>
        <v>0.10185901866383984</v>
      </c>
      <c r="D64" s="8" t="e">
        <f t="shared" si="11"/>
        <v>#VALUE!</v>
      </c>
      <c r="E64" s="9" t="e">
        <f t="shared" si="3"/>
        <v>#VALUE!</v>
      </c>
      <c r="F64" s="38" t="str">
        <f t="shared" si="8"/>
        <v/>
      </c>
      <c r="G64" s="37" t="e">
        <f t="shared" si="10"/>
        <v>#VALUE!</v>
      </c>
    </row>
    <row r="65" spans="1:7">
      <c r="A65" s="49"/>
      <c r="B65" s="42"/>
      <c r="C65" s="44">
        <f t="shared" si="9"/>
        <v>0.10185901866383984</v>
      </c>
      <c r="D65" s="8" t="e">
        <f t="shared" si="11"/>
        <v>#VALUE!</v>
      </c>
      <c r="E65" s="9" t="e">
        <f t="shared" si="3"/>
        <v>#VALUE!</v>
      </c>
      <c r="F65" s="38" t="str">
        <f t="shared" si="8"/>
        <v/>
      </c>
      <c r="G65" s="37" t="e">
        <f t="shared" si="10"/>
        <v>#VALUE!</v>
      </c>
    </row>
    <row r="66" spans="1:7">
      <c r="A66" s="49"/>
      <c r="B66" s="42"/>
      <c r="C66" s="44">
        <f t="shared" si="9"/>
        <v>0.10185901866383984</v>
      </c>
      <c r="D66" s="8" t="e">
        <f t="shared" si="11"/>
        <v>#VALUE!</v>
      </c>
      <c r="E66" s="9" t="e">
        <f t="shared" si="3"/>
        <v>#VALUE!</v>
      </c>
      <c r="F66" s="38" t="str">
        <f t="shared" si="8"/>
        <v/>
      </c>
      <c r="G66" s="37" t="e">
        <f t="shared" si="10"/>
        <v>#VALUE!</v>
      </c>
    </row>
    <row r="67" spans="1:7">
      <c r="A67" s="49"/>
      <c r="B67" s="42"/>
      <c r="C67" s="44">
        <f t="shared" si="9"/>
        <v>0.10185901866383984</v>
      </c>
      <c r="D67" s="8" t="e">
        <f t="shared" si="11"/>
        <v>#VALUE!</v>
      </c>
      <c r="E67" s="9" t="e">
        <f t="shared" si="3"/>
        <v>#VALUE!</v>
      </c>
      <c r="F67" s="38" t="str">
        <f t="shared" si="8"/>
        <v/>
      </c>
      <c r="G67" s="37" t="e">
        <f t="shared" si="10"/>
        <v>#VALUE!</v>
      </c>
    </row>
    <row r="68" spans="1:7">
      <c r="A68" s="49"/>
      <c r="B68" s="42"/>
      <c r="C68" s="44">
        <f t="shared" si="9"/>
        <v>0.10185901866383984</v>
      </c>
      <c r="D68" s="8" t="e">
        <f t="shared" si="11"/>
        <v>#VALUE!</v>
      </c>
      <c r="E68" s="9" t="e">
        <f t="shared" si="3"/>
        <v>#VALUE!</v>
      </c>
      <c r="F68" s="38" t="str">
        <f t="shared" si="8"/>
        <v/>
      </c>
      <c r="G68" s="37" t="e">
        <f t="shared" si="10"/>
        <v>#VALUE!</v>
      </c>
    </row>
    <row r="69" spans="1:7">
      <c r="A69" s="49"/>
      <c r="B69" s="42"/>
      <c r="C69" s="44">
        <f t="shared" si="9"/>
        <v>0.10185901866383984</v>
      </c>
      <c r="D69" s="8" t="e">
        <f t="shared" si="11"/>
        <v>#VALUE!</v>
      </c>
      <c r="E69" s="9" t="e">
        <f t="shared" si="3"/>
        <v>#VALUE!</v>
      </c>
      <c r="F69" s="38" t="str">
        <f t="shared" si="8"/>
        <v/>
      </c>
      <c r="G69" s="37" t="e">
        <f t="shared" si="10"/>
        <v>#VALUE!</v>
      </c>
    </row>
    <row r="70" spans="1:7">
      <c r="A70" s="49"/>
      <c r="B70" s="42"/>
      <c r="C70" s="44">
        <f t="shared" si="9"/>
        <v>0.10185901866383984</v>
      </c>
      <c r="D70" s="8" t="e">
        <f t="shared" si="11"/>
        <v>#VALUE!</v>
      </c>
      <c r="E70" s="9" t="e">
        <f t="shared" si="3"/>
        <v>#VALUE!</v>
      </c>
      <c r="F70" s="38" t="str">
        <f t="shared" si="8"/>
        <v/>
      </c>
      <c r="G70" s="37" t="e">
        <f t="shared" si="10"/>
        <v>#VALUE!</v>
      </c>
    </row>
    <row r="71" spans="1:7">
      <c r="A71" s="49"/>
      <c r="B71" s="42"/>
      <c r="C71" s="44">
        <f t="shared" si="9"/>
        <v>0.10185901866383984</v>
      </c>
      <c r="D71" s="8" t="e">
        <f t="shared" si="11"/>
        <v>#VALUE!</v>
      </c>
      <c r="E71" s="9" t="e">
        <f t="shared" si="3"/>
        <v>#VALUE!</v>
      </c>
      <c r="F71" s="38" t="str">
        <f t="shared" si="8"/>
        <v/>
      </c>
      <c r="G71" s="37" t="e">
        <f t="shared" si="10"/>
        <v>#VALUE!</v>
      </c>
    </row>
    <row r="72" spans="1:7">
      <c r="A72" s="49"/>
      <c r="B72" s="42"/>
      <c r="C72" s="44">
        <f t="shared" si="9"/>
        <v>0.10185901866383984</v>
      </c>
      <c r="D72" s="8" t="e">
        <f t="shared" si="11"/>
        <v>#VALUE!</v>
      </c>
      <c r="E72" s="9" t="e">
        <f t="shared" si="3"/>
        <v>#VALUE!</v>
      </c>
      <c r="F72" s="38" t="str">
        <f t="shared" si="8"/>
        <v/>
      </c>
      <c r="G72" s="37" t="e">
        <f t="shared" si="10"/>
        <v>#VALUE!</v>
      </c>
    </row>
    <row r="73" spans="1:7">
      <c r="A73" s="49"/>
      <c r="B73" s="42"/>
      <c r="C73" s="44">
        <f t="shared" si="9"/>
        <v>0.10185901866383984</v>
      </c>
      <c r="D73" s="8" t="e">
        <f t="shared" si="11"/>
        <v>#VALUE!</v>
      </c>
      <c r="E73" s="9" t="e">
        <f t="shared" si="3"/>
        <v>#VALUE!</v>
      </c>
      <c r="F73" s="38" t="str">
        <f t="shared" si="8"/>
        <v/>
      </c>
      <c r="G73" s="37" t="e">
        <f t="shared" si="10"/>
        <v>#VALUE!</v>
      </c>
    </row>
    <row r="74" spans="1:7">
      <c r="A74" s="49"/>
      <c r="B74" s="42"/>
      <c r="C74" s="44">
        <f t="shared" si="9"/>
        <v>0.10185901866383984</v>
      </c>
      <c r="D74" s="8" t="e">
        <f t="shared" si="11"/>
        <v>#VALUE!</v>
      </c>
      <c r="E74" s="9" t="e">
        <f t="shared" si="3"/>
        <v>#VALUE!</v>
      </c>
      <c r="F74" s="38" t="str">
        <f t="shared" si="8"/>
        <v/>
      </c>
      <c r="G74" s="37" t="e">
        <f t="shared" si="10"/>
        <v>#VALUE!</v>
      </c>
    </row>
    <row r="75" spans="1:7">
      <c r="A75" s="49"/>
      <c r="B75" s="42"/>
      <c r="C75" s="44">
        <f t="shared" si="9"/>
        <v>0.10185901866383984</v>
      </c>
      <c r="D75" s="8" t="e">
        <f t="shared" si="11"/>
        <v>#VALUE!</v>
      </c>
      <c r="E75" s="9" t="e">
        <f t="shared" si="3"/>
        <v>#VALUE!</v>
      </c>
      <c r="F75" s="38" t="str">
        <f t="shared" si="8"/>
        <v/>
      </c>
      <c r="G75" s="37" t="e">
        <f t="shared" si="10"/>
        <v>#VALUE!</v>
      </c>
    </row>
    <row r="76" spans="1:7">
      <c r="A76" s="49"/>
      <c r="B76" s="42"/>
      <c r="C76" s="44">
        <f t="shared" si="9"/>
        <v>0.10185901866383984</v>
      </c>
      <c r="D76" s="8" t="e">
        <f t="shared" si="11"/>
        <v>#VALUE!</v>
      </c>
      <c r="E76" s="9" t="e">
        <f t="shared" si="3"/>
        <v>#VALUE!</v>
      </c>
      <c r="F76" s="38" t="str">
        <f t="shared" si="8"/>
        <v/>
      </c>
      <c r="G76" s="37" t="e">
        <f t="shared" si="10"/>
        <v>#VALUE!</v>
      </c>
    </row>
    <row r="77" spans="1:7">
      <c r="A77" s="49"/>
      <c r="B77" s="42"/>
      <c r="C77" s="44">
        <f t="shared" si="9"/>
        <v>0.10185901866383984</v>
      </c>
      <c r="D77" s="8" t="e">
        <f t="shared" si="11"/>
        <v>#VALUE!</v>
      </c>
      <c r="E77" s="9" t="e">
        <f>1/D77</f>
        <v>#VALUE!</v>
      </c>
      <c r="F77" s="38" t="str">
        <f t="shared" si="8"/>
        <v/>
      </c>
      <c r="G77" s="37" t="e">
        <f t="shared" si="10"/>
        <v>#VALUE!</v>
      </c>
    </row>
    <row r="78" spans="1:7">
      <c r="A78" s="49"/>
      <c r="B78" s="42"/>
      <c r="C78" s="44">
        <f t="shared" si="9"/>
        <v>0.10185901866383984</v>
      </c>
      <c r="D78" s="8" t="e">
        <f t="shared" si="11"/>
        <v>#VALUE!</v>
      </c>
      <c r="E78" s="9" t="e">
        <f>1/D78</f>
        <v>#VALUE!</v>
      </c>
      <c r="F78" s="38" t="str">
        <f t="shared" si="8"/>
        <v/>
      </c>
      <c r="G78" s="37" t="e">
        <f t="shared" si="10"/>
        <v>#VALUE!</v>
      </c>
    </row>
  </sheetData>
  <phoneticPr fontId="0" type="noConversion"/>
  <printOptions gridLines="1" gridLinesSet="0"/>
  <pageMargins left="0.75" right="0.75" top="1" bottom="1" header="0.4921259845" footer="0.4921259845"/>
  <headerFooter>
    <oddHeader>&amp;F</oddHeader>
    <oddFooter>Page &amp;P</oddFooter>
  </headerFooter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J99"/>
  <sheetViews>
    <sheetView workbookViewId="0"/>
  </sheetViews>
  <sheetFormatPr baseColWidth="10" defaultColWidth="11.42578125" defaultRowHeight="12"/>
  <cols>
    <col min="1" max="1" width="8.7109375" style="12" customWidth="1"/>
    <col min="2" max="2" width="7.7109375" style="12" customWidth="1"/>
    <col min="3" max="4" width="11" style="11" customWidth="1"/>
    <col min="5" max="5" width="1.7109375" style="13" customWidth="1"/>
    <col min="6" max="7" width="11" style="11" customWidth="1"/>
    <col min="8" max="8" width="1.7109375" style="13" customWidth="1"/>
    <col min="9" max="10" width="11" style="11" customWidth="1"/>
    <col min="11" max="16384" width="11.42578125" style="13"/>
  </cols>
  <sheetData>
    <row r="1" spans="1:10" s="55" customFormat="1" ht="17">
      <c r="A1" s="52" t="s">
        <v>60</v>
      </c>
      <c r="B1" s="53"/>
      <c r="C1" s="54"/>
      <c r="D1" s="54"/>
      <c r="F1" s="54"/>
      <c r="G1" s="54"/>
      <c r="I1" s="54"/>
      <c r="J1" s="54"/>
    </row>
    <row r="2" spans="1:10" s="55" customFormat="1" ht="15">
      <c r="A2" s="53" t="s">
        <v>61</v>
      </c>
      <c r="B2" s="53"/>
      <c r="C2" s="54"/>
      <c r="D2" s="54"/>
      <c r="F2" s="54"/>
      <c r="G2" s="54"/>
      <c r="I2" s="54"/>
      <c r="J2" s="54"/>
    </row>
    <row r="3" spans="1:10" s="55" customFormat="1" ht="15">
      <c r="A3" s="53" t="s">
        <v>64</v>
      </c>
      <c r="B3" s="53"/>
      <c r="C3" s="54"/>
      <c r="D3" s="54"/>
      <c r="F3" s="54"/>
      <c r="G3" s="54"/>
      <c r="I3" s="54"/>
      <c r="J3" s="54"/>
    </row>
    <row r="4" spans="1:10" s="55" customFormat="1" ht="15">
      <c r="A4" s="53" t="s">
        <v>65</v>
      </c>
      <c r="B4" s="53"/>
      <c r="C4" s="54"/>
      <c r="D4" s="54"/>
      <c r="F4" s="54"/>
      <c r="G4" s="54"/>
      <c r="I4" s="54"/>
      <c r="J4" s="54"/>
    </row>
    <row r="5" spans="1:10" s="55" customFormat="1" ht="15">
      <c r="A5" s="53"/>
      <c r="B5" s="53"/>
      <c r="C5" s="54"/>
      <c r="D5" s="54"/>
      <c r="F5" s="54"/>
      <c r="G5" s="54"/>
      <c r="I5" s="54"/>
      <c r="J5" s="54"/>
    </row>
    <row r="6" spans="1:10" s="56" customFormat="1">
      <c r="A6" s="51"/>
      <c r="B6" s="51"/>
      <c r="C6" s="110" t="s">
        <v>59</v>
      </c>
      <c r="D6" s="110"/>
      <c r="F6" s="110" t="s">
        <v>58</v>
      </c>
      <c r="G6" s="110"/>
      <c r="I6" s="111" t="s">
        <v>66</v>
      </c>
      <c r="J6" s="111"/>
    </row>
    <row r="7" spans="1:10">
      <c r="A7" s="12" t="s">
        <v>18</v>
      </c>
      <c r="B7" s="57" t="s">
        <v>48</v>
      </c>
      <c r="C7" s="11" t="s">
        <v>52</v>
      </c>
      <c r="D7" s="11" t="s">
        <v>53</v>
      </c>
      <c r="F7" s="11" t="s">
        <v>52</v>
      </c>
      <c r="G7" s="11" t="s">
        <v>53</v>
      </c>
      <c r="I7" s="58" t="s">
        <v>56</v>
      </c>
      <c r="J7" s="58" t="s">
        <v>57</v>
      </c>
    </row>
    <row r="8" spans="1:10">
      <c r="A8" s="59" t="s">
        <v>54</v>
      </c>
      <c r="B8" s="60"/>
      <c r="C8" s="61" t="s">
        <v>20</v>
      </c>
      <c r="D8" s="61" t="s">
        <v>20</v>
      </c>
      <c r="E8" s="62"/>
      <c r="F8" s="61" t="s">
        <v>20</v>
      </c>
      <c r="G8" s="61" t="s">
        <v>20</v>
      </c>
      <c r="H8" s="62"/>
      <c r="I8" s="63" t="s">
        <v>55</v>
      </c>
      <c r="J8" s="63" t="s">
        <v>55</v>
      </c>
    </row>
    <row r="9" spans="1:10">
      <c r="A9" s="12">
        <v>-56.6</v>
      </c>
      <c r="B9" s="64">
        <f>1-(A9+273.15)/304.1282</f>
        <v>0.28796474644574233</v>
      </c>
      <c r="C9" s="65">
        <f>EXP(1.9245108*B9^0.34-0.62385555*B9^0.5-0.32731127*B9^1.6666667+0.39245142*B9^1.8333333)*0.4676</f>
        <v>1.1786755304766801</v>
      </c>
      <c r="D9" s="65">
        <f>EXP(-1.7074879*B9^0.34-0.8227467*B9^0.5-4.6008549*B9^1-10.111178*B9^2.333333-29.742252*B9^4.6666667)*0.4676</f>
        <v>1.3737406593968399E-2</v>
      </c>
      <c r="F9" s="65">
        <f>0.466+0.466*(1.9073793*(1-(A9+273.15)/304.21)^0.347+0.38225012*(1-(A9+273.15)/304.21)^0.6667+0.42897885*(1-(A9+273.15)/304.21))</f>
        <v>1.1784954185336163</v>
      </c>
      <c r="G9" s="65">
        <f>0.466+0.466*(-1.7988929*(1-(A9+273.15)/304.21)^0.347-0.71728276*(1-(A9+273.15)/304.21)^0.6667+1.7739244*(1-(A9+273.15)/304.21))</f>
        <v>1.4031365333959378E-2</v>
      </c>
      <c r="I9" s="66">
        <f>(F9/C9-1)*100</f>
        <v>-1.5280875729295484E-2</v>
      </c>
      <c r="J9" s="66">
        <f>(G9/D9-1)*100</f>
        <v>2.1398415922263325</v>
      </c>
    </row>
    <row r="10" spans="1:10">
      <c r="A10" s="12">
        <v>-50</v>
      </c>
      <c r="B10" s="64">
        <f t="shared" ref="B10:B73" si="0">1-(A10+273.15)/304.1282</f>
        <v>0.2662633718280647</v>
      </c>
      <c r="C10" s="65">
        <f t="shared" ref="C10:C73" si="1">EXP(1.9245108*B10^0.34-0.62385555*B10^0.5-0.32731127*B10^1.6666667+0.39245142*B10^1.8333333)*0.4676</f>
        <v>1.1546458099201553</v>
      </c>
      <c r="D10" s="65">
        <f t="shared" ref="D10:D73" si="2">EXP(-1.7074879*B10^0.34-0.8227467*B10^0.5-4.6008549*B10^1-10.111178*B10^2.333333-29.742252*B10^4.6666667)*0.4676</f>
        <v>1.7924157464222611E-2</v>
      </c>
      <c r="F10" s="65">
        <f t="shared" ref="F10:F73" si="3">0.466+0.466*(1.9073793*(1-(A10+273.15)/304.21)^0.347+0.38225012*(1-(A10+273.15)/304.21)^0.6667+0.42897885*(1-(A10+273.15)/304.21))</f>
        <v>1.1547407099255522</v>
      </c>
      <c r="G10" s="65">
        <f t="shared" ref="G10:G73" si="4">0.466+0.466*(-1.7988929*(1-(A10+273.15)/304.21)^0.347-0.71728276*(1-(A10+273.15)/304.21)^0.6667+1.7739244*(1-(A10+273.15)/304.21))</f>
        <v>1.809802053803089E-2</v>
      </c>
      <c r="I10" s="66">
        <f t="shared" ref="I10:I73" si="5">(F10/C10-1)*100</f>
        <v>8.2189710975955066E-3</v>
      </c>
      <c r="J10" s="66">
        <f t="shared" ref="J10:J73" si="6">(G10/D10-1)*100</f>
        <v>0.96999300611655404</v>
      </c>
    </row>
    <row r="11" spans="1:10">
      <c r="A11" s="12">
        <v>-45</v>
      </c>
      <c r="B11" s="64">
        <f t="shared" si="0"/>
        <v>0.24982293651164222</v>
      </c>
      <c r="C11" s="65">
        <f t="shared" si="1"/>
        <v>1.1358628408254201</v>
      </c>
      <c r="D11" s="65">
        <f t="shared" si="2"/>
        <v>2.171686467687866E-2</v>
      </c>
      <c r="F11" s="65">
        <f t="shared" si="3"/>
        <v>1.1361161913521578</v>
      </c>
      <c r="G11" s="65">
        <f t="shared" si="4"/>
        <v>2.1838613413010299E-2</v>
      </c>
      <c r="I11" s="66">
        <f t="shared" si="5"/>
        <v>2.2304676025286518E-2</v>
      </c>
      <c r="J11" s="66">
        <f t="shared" si="6"/>
        <v>0.56061838549494869</v>
      </c>
    </row>
    <row r="12" spans="1:10">
      <c r="A12" s="12">
        <v>-42</v>
      </c>
      <c r="B12" s="64">
        <f t="shared" si="0"/>
        <v>0.23995867532178872</v>
      </c>
      <c r="C12" s="65">
        <f t="shared" si="1"/>
        <v>1.1243245910306638</v>
      </c>
      <c r="D12" s="65">
        <f t="shared" si="2"/>
        <v>2.4281188035396129E-2</v>
      </c>
      <c r="F12" s="65">
        <f t="shared" si="3"/>
        <v>1.1246544454405136</v>
      </c>
      <c r="G12" s="65">
        <f t="shared" si="4"/>
        <v>2.4383760142115463E-2</v>
      </c>
      <c r="I12" s="66">
        <f t="shared" si="5"/>
        <v>2.9338005455126215E-2</v>
      </c>
      <c r="J12" s="66">
        <f t="shared" si="6"/>
        <v>0.42243446477909785</v>
      </c>
    </row>
    <row r="13" spans="1:10">
      <c r="A13" s="12">
        <v>-41</v>
      </c>
      <c r="B13" s="64">
        <f t="shared" si="0"/>
        <v>0.23667058825850418</v>
      </c>
      <c r="C13" s="65">
        <f t="shared" si="1"/>
        <v>1.1204303894807082</v>
      </c>
      <c r="D13" s="65">
        <f t="shared" si="2"/>
        <v>2.5187706303611838E-2</v>
      </c>
      <c r="F13" s="65">
        <f t="shared" si="3"/>
        <v>1.12078287223136</v>
      </c>
      <c r="G13" s="65">
        <f t="shared" si="4"/>
        <v>2.5285518183833455E-2</v>
      </c>
      <c r="I13" s="66">
        <f t="shared" si="5"/>
        <v>3.145958499173318E-2</v>
      </c>
      <c r="J13" s="66">
        <f t="shared" si="6"/>
        <v>0.38833182760906748</v>
      </c>
    </row>
    <row r="14" spans="1:10">
      <c r="A14" s="12">
        <v>-40</v>
      </c>
      <c r="B14" s="64">
        <f t="shared" si="0"/>
        <v>0.23338250119521975</v>
      </c>
      <c r="C14" s="65">
        <f t="shared" si="1"/>
        <v>1.1165111107012995</v>
      </c>
      <c r="D14" s="65">
        <f t="shared" si="2"/>
        <v>2.612118037637251E-2</v>
      </c>
      <c r="F14" s="65">
        <f t="shared" si="3"/>
        <v>1.1168848483426139</v>
      </c>
      <c r="G14" s="65">
        <f t="shared" si="4"/>
        <v>2.6214946238019121E-2</v>
      </c>
      <c r="I14" s="66">
        <f t="shared" si="5"/>
        <v>3.3473705521802621E-2</v>
      </c>
      <c r="J14" s="66">
        <f t="shared" si="6"/>
        <v>0.35896487178437297</v>
      </c>
    </row>
    <row r="15" spans="1:10">
      <c r="A15" s="12">
        <v>-39</v>
      </c>
      <c r="B15" s="64">
        <f t="shared" si="0"/>
        <v>0.23009441413193521</v>
      </c>
      <c r="C15" s="65">
        <f t="shared" si="1"/>
        <v>1.1125661114471321</v>
      </c>
      <c r="D15" s="65">
        <f t="shared" si="2"/>
        <v>2.7082291329153917E-2</v>
      </c>
      <c r="F15" s="65">
        <f t="shared" si="3"/>
        <v>1.1129597689156692</v>
      </c>
      <c r="G15" s="65">
        <f t="shared" si="4"/>
        <v>2.7172665990231493E-2</v>
      </c>
      <c r="I15" s="66">
        <f t="shared" si="5"/>
        <v>3.5382838330844102E-2</v>
      </c>
      <c r="J15" s="66">
        <f t="shared" si="6"/>
        <v>0.33370389521025778</v>
      </c>
    </row>
    <row r="16" spans="1:10">
      <c r="A16" s="12">
        <v>-38</v>
      </c>
      <c r="B16" s="64">
        <f t="shared" si="0"/>
        <v>0.22680632706865067</v>
      </c>
      <c r="C16" s="65">
        <f t="shared" si="1"/>
        <v>1.1085947253230777</v>
      </c>
      <c r="D16" s="65">
        <f t="shared" si="2"/>
        <v>2.8071742294520179E-2</v>
      </c>
      <c r="F16" s="65">
        <f t="shared" si="3"/>
        <v>1.1090070063341055</v>
      </c>
      <c r="G16" s="65">
        <f t="shared" si="4"/>
        <v>2.815932229983803E-2</v>
      </c>
      <c r="I16" s="66">
        <f t="shared" si="5"/>
        <v>3.7189515844726628E-2</v>
      </c>
      <c r="J16" s="66">
        <f t="shared" si="6"/>
        <v>0.3119863541029444</v>
      </c>
    </row>
    <row r="17" spans="1:10">
      <c r="A17" s="12">
        <v>-37</v>
      </c>
      <c r="B17" s="64">
        <f t="shared" si="0"/>
        <v>0.22351824000536624</v>
      </c>
      <c r="C17" s="65">
        <f t="shared" si="1"/>
        <v>1.1045962615748539</v>
      </c>
      <c r="D17" s="65">
        <f t="shared" si="2"/>
        <v>2.9090259678692887E-2</v>
      </c>
      <c r="F17" s="65">
        <f t="shared" si="3"/>
        <v>1.1050259090227703</v>
      </c>
      <c r="G17" s="65">
        <f t="shared" si="4"/>
        <v>2.9175584415392419E-2</v>
      </c>
      <c r="I17" s="66">
        <f t="shared" si="5"/>
        <v>3.8896333697868712E-2</v>
      </c>
      <c r="J17" s="66">
        <f t="shared" si="6"/>
        <v>0.29331033013098029</v>
      </c>
    </row>
    <row r="18" spans="1:10">
      <c r="A18" s="12">
        <v>-36</v>
      </c>
      <c r="B18" s="64">
        <f t="shared" si="0"/>
        <v>0.2202301529420817</v>
      </c>
      <c r="C18" s="65">
        <f t="shared" si="1"/>
        <v>1.1005700037974964</v>
      </c>
      <c r="D18" s="65">
        <f t="shared" si="2"/>
        <v>3.0138594459561248E-2</v>
      </c>
      <c r="F18" s="65">
        <f t="shared" si="3"/>
        <v>1.1010158001647856</v>
      </c>
      <c r="G18" s="65">
        <f t="shared" si="4"/>
        <v>3.0222147272703392E-2</v>
      </c>
      <c r="I18" s="66">
        <f t="shared" si="5"/>
        <v>4.0505952892688768E-2</v>
      </c>
      <c r="J18" s="66">
        <f t="shared" si="6"/>
        <v>0.27722863205930093</v>
      </c>
    </row>
    <row r="19" spans="1:10">
      <c r="A19" s="12">
        <v>-35</v>
      </c>
      <c r="B19" s="64">
        <f t="shared" si="0"/>
        <v>0.21694206587879727</v>
      </c>
      <c r="C19" s="65">
        <f t="shared" si="1"/>
        <v>1.0965152085547174</v>
      </c>
      <c r="D19" s="65">
        <f t="shared" si="2"/>
        <v>3.1217523572874727E-2</v>
      </c>
      <c r="F19" s="65">
        <f t="shared" si="3"/>
        <v>1.0969759763295497</v>
      </c>
      <c r="G19" s="65">
        <f t="shared" si="4"/>
        <v>3.129973288255028E-2</v>
      </c>
      <c r="I19" s="66">
        <f t="shared" si="5"/>
        <v>4.2021102054712323E-2</v>
      </c>
      <c r="J19" s="66">
        <f t="shared" si="6"/>
        <v>0.26334346952165966</v>
      </c>
    </row>
    <row r="20" spans="1:10">
      <c r="A20" s="12">
        <v>-34</v>
      </c>
      <c r="B20" s="64">
        <f t="shared" si="0"/>
        <v>0.21365397881551274</v>
      </c>
      <c r="C20" s="65">
        <f t="shared" si="1"/>
        <v>1.0924311039015366</v>
      </c>
      <c r="D20" s="65">
        <f t="shared" si="2"/>
        <v>3.2327851394060178E-2</v>
      </c>
      <c r="F20" s="65">
        <f t="shared" si="3"/>
        <v>1.0929057060041127</v>
      </c>
      <c r="G20" s="65">
        <f t="shared" si="4"/>
        <v>3.240909181569579E-2</v>
      </c>
      <c r="I20" s="66">
        <f t="shared" si="5"/>
        <v>4.3444579789153615E-2</v>
      </c>
      <c r="J20" s="66">
        <f t="shared" si="6"/>
        <v>0.25130164280122713</v>
      </c>
    </row>
    <row r="21" spans="1:10">
      <c r="A21" s="12">
        <v>-33</v>
      </c>
      <c r="B21" s="64">
        <f t="shared" si="0"/>
        <v>0.2103658917522282</v>
      </c>
      <c r="C21" s="65">
        <f t="shared" si="1"/>
        <v>1.0883168878017959</v>
      </c>
      <c r="D21" s="65">
        <f t="shared" si="2"/>
        <v>3.3470411323885306E-2</v>
      </c>
      <c r="F21" s="65">
        <f t="shared" si="3"/>
        <v>1.0888042280195205</v>
      </c>
      <c r="G21" s="65">
        <f t="shared" si="4"/>
        <v>3.3551004793630324E-2</v>
      </c>
      <c r="I21" s="66">
        <f t="shared" si="5"/>
        <v>4.4779257143479079E-2</v>
      </c>
      <c r="J21" s="66">
        <f t="shared" si="6"/>
        <v>0.24079019813987301</v>
      </c>
    </row>
    <row r="22" spans="1:10">
      <c r="A22" s="12">
        <v>-32</v>
      </c>
      <c r="B22" s="64">
        <f t="shared" si="0"/>
        <v>0.20707780468894377</v>
      </c>
      <c r="C22" s="65">
        <f t="shared" si="1"/>
        <v>1.0841717264312978</v>
      </c>
      <c r="D22" s="65">
        <f t="shared" si="2"/>
        <v>3.4646067487067264E-2</v>
      </c>
      <c r="F22" s="65">
        <f t="shared" si="3"/>
        <v>1.0846707498628427</v>
      </c>
      <c r="G22" s="65">
        <f t="shared" si="4"/>
        <v>3.4726284394359042E-2</v>
      </c>
      <c r="I22" s="66">
        <f t="shared" si="5"/>
        <v>4.6028080181326203E-2</v>
      </c>
      <c r="J22" s="66">
        <f t="shared" si="6"/>
        <v>0.23153250313825424</v>
      </c>
    </row>
    <row r="23" spans="1:10">
      <c r="A23" s="12">
        <v>-31</v>
      </c>
      <c r="B23" s="64">
        <f t="shared" si="0"/>
        <v>0.20378971762565923</v>
      </c>
      <c r="C23" s="65">
        <f t="shared" si="1"/>
        <v>1.0799947523563167</v>
      </c>
      <c r="D23" s="65">
        <f t="shared" si="2"/>
        <v>3.5855716553903405E-2</v>
      </c>
      <c r="F23" s="65">
        <f t="shared" si="3"/>
        <v>1.080504445864628</v>
      </c>
      <c r="G23" s="65">
        <f t="shared" si="4"/>
        <v>3.593577688352223E-2</v>
      </c>
      <c r="I23" s="66">
        <f t="shared" si="5"/>
        <v>4.7194072674816567E-2</v>
      </c>
      <c r="J23" s="66">
        <f t="shared" si="6"/>
        <v>0.22328470133476941</v>
      </c>
    </row>
    <row r="24" spans="1:10">
      <c r="A24" s="12">
        <v>-30</v>
      </c>
      <c r="B24" s="64">
        <f t="shared" si="0"/>
        <v>0.20050163056237469</v>
      </c>
      <c r="C24" s="65">
        <f t="shared" si="1"/>
        <v>1.0757850625761569</v>
      </c>
      <c r="D24" s="65">
        <f t="shared" si="2"/>
        <v>3.7100289696101775E-2</v>
      </c>
      <c r="F24" s="65">
        <f t="shared" si="3"/>
        <v>1.0763044552504188</v>
      </c>
      <c r="G24" s="65">
        <f t="shared" si="4"/>
        <v>3.7180364182242298E-2</v>
      </c>
      <c r="I24" s="66">
        <f t="shared" si="5"/>
        <v>4.8280338919948207E-2</v>
      </c>
      <c r="J24" s="66">
        <f t="shared" si="6"/>
        <v>0.21583250911632046</v>
      </c>
    </row>
    <row r="25" spans="1:10">
      <c r="A25" s="12">
        <v>-29</v>
      </c>
      <c r="B25" s="64">
        <f t="shared" si="0"/>
        <v>0.19721354349909026</v>
      </c>
      <c r="C25" s="65">
        <f t="shared" si="1"/>
        <v>1.0715417164171708</v>
      </c>
      <c r="D25" s="65">
        <f t="shared" si="2"/>
        <v>3.8380754689227983E-2</v>
      </c>
      <c r="F25" s="65">
        <f t="shared" si="3"/>
        <v>1.0720698800437218</v>
      </c>
      <c r="G25" s="65">
        <f t="shared" si="4"/>
        <v>3.8460965984333295E-2</v>
      </c>
      <c r="I25" s="66">
        <f t="shared" si="5"/>
        <v>4.929006668232816E-2</v>
      </c>
      <c r="J25" s="66">
        <f t="shared" si="6"/>
        <v>0.20898832176383664</v>
      </c>
    </row>
    <row r="26" spans="1:10">
      <c r="A26" s="12">
        <v>-28</v>
      </c>
      <c r="B26" s="64">
        <f t="shared" si="0"/>
        <v>0.19392545643580572</v>
      </c>
      <c r="C26" s="65">
        <f t="shared" si="1"/>
        <v>1.0672637332642696</v>
      </c>
      <c r="D26" s="65">
        <f t="shared" si="2"/>
        <v>3.9698118175577925E-2</v>
      </c>
      <c r="F26" s="65">
        <f t="shared" si="3"/>
        <v>1.0677997828064292</v>
      </c>
      <c r="G26" s="65">
        <f t="shared" si="4"/>
        <v>3.9778542036905895E-2</v>
      </c>
      <c r="I26" s="66">
        <f t="shared" si="5"/>
        <v>5.0226530280395032E-2</v>
      </c>
      <c r="J26" s="66">
        <f t="shared" si="6"/>
        <v>0.20258859871460366</v>
      </c>
    </row>
    <row r="27" spans="1:10">
      <c r="A27" s="12">
        <v>-27</v>
      </c>
      <c r="B27" s="64">
        <f t="shared" si="0"/>
        <v>0.19063736937252129</v>
      </c>
      <c r="C27" s="65">
        <f t="shared" si="1"/>
        <v>1.0629500901143834</v>
      </c>
      <c r="D27" s="65">
        <f t="shared" si="2"/>
        <v>4.1053428102860189E-2</v>
      </c>
      <c r="F27" s="65">
        <f t="shared" si="3"/>
        <v>1.0634931842011024</v>
      </c>
      <c r="G27" s="65">
        <f t="shared" si="4"/>
        <v>4.1134094599982074E-2</v>
      </c>
      <c r="I27" s="66">
        <f t="shared" si="5"/>
        <v>5.1093093812193402E-2</v>
      </c>
      <c r="J27" s="66">
        <f t="shared" si="6"/>
        <v>0.19649150107459157</v>
      </c>
    </row>
    <row r="28" spans="1:10">
      <c r="A28" s="12">
        <v>-26</v>
      </c>
      <c r="B28" s="64">
        <f t="shared" si="0"/>
        <v>0.18734928230923675</v>
      </c>
      <c r="C28" s="65">
        <f t="shared" si="1"/>
        <v>1.058599718934532</v>
      </c>
      <c r="D28" s="65">
        <f t="shared" si="2"/>
        <v>4.244777635585472E-2</v>
      </c>
      <c r="F28" s="65">
        <f t="shared" si="3"/>
        <v>1.0591490603577427</v>
      </c>
      <c r="G28" s="65">
        <f t="shared" si="4"/>
        <v>4.2528671102525728E-2</v>
      </c>
      <c r="I28" s="66">
        <f t="shared" si="5"/>
        <v>5.1893214534737275E-2</v>
      </c>
      <c r="J28" s="66">
        <f t="shared" si="6"/>
        <v>0.19057475706816263</v>
      </c>
    </row>
    <row r="29" spans="1:10">
      <c r="A29" s="12">
        <v>-25</v>
      </c>
      <c r="B29" s="64">
        <f t="shared" si="0"/>
        <v>0.18406119524595221</v>
      </c>
      <c r="C29" s="65">
        <f t="shared" si="1"/>
        <v>1.0542115038051569</v>
      </c>
      <c r="D29" s="65">
        <f t="shared" si="2"/>
        <v>4.3882301600229476E-2</v>
      </c>
      <c r="F29" s="65">
        <f t="shared" si="3"/>
        <v>1.0547663400256353</v>
      </c>
      <c r="G29" s="65">
        <f t="shared" si="4"/>
        <v>4.3963367014317023E-2</v>
      </c>
      <c r="I29" s="66">
        <f t="shared" si="5"/>
        <v>5.2630446402424091E-2</v>
      </c>
      <c r="J29" s="66">
        <f t="shared" si="6"/>
        <v>0.18473373349023881</v>
      </c>
    </row>
    <row r="30" spans="1:10">
      <c r="A30" s="12">
        <v>-24</v>
      </c>
      <c r="B30" s="64">
        <f t="shared" si="0"/>
        <v>0.18077310818266779</v>
      </c>
      <c r="C30" s="65">
        <f t="shared" si="1"/>
        <v>1.0497842778270579</v>
      </c>
      <c r="D30" s="65">
        <f t="shared" si="2"/>
        <v>4.5358192359993908E-2</v>
      </c>
      <c r="F30" s="65">
        <f t="shared" si="3"/>
        <v>1.0503439014885541</v>
      </c>
      <c r="G30" s="65">
        <f t="shared" si="4"/>
        <v>4.5439328955414193E-2</v>
      </c>
      <c r="I30" s="66">
        <f t="shared" si="5"/>
        <v>5.3308443774224834E-2</v>
      </c>
      <c r="J30" s="66">
        <f t="shared" si="6"/>
        <v>0.1788796933888559</v>
      </c>
    </row>
    <row r="31" spans="1:10">
      <c r="A31" s="12">
        <v>-23</v>
      </c>
      <c r="B31" s="64">
        <f t="shared" si="0"/>
        <v>0.17748502111938325</v>
      </c>
      <c r="C31" s="65">
        <f t="shared" si="1"/>
        <v>1.0453168197676488</v>
      </c>
      <c r="D31" s="65">
        <f t="shared" si="2"/>
        <v>4.6876690352675408E-2</v>
      </c>
      <c r="F31" s="65">
        <f t="shared" si="3"/>
        <v>1.0458805692189634</v>
      </c>
      <c r="G31" s="65">
        <f t="shared" si="4"/>
        <v>4.6957758067568023E-2</v>
      </c>
      <c r="I31" s="66">
        <f t="shared" si="5"/>
        <v>5.3930965297199762E-2</v>
      </c>
      <c r="J31" s="66">
        <f t="shared" si="6"/>
        <v>0.17293822213706456</v>
      </c>
    </row>
    <row r="32" spans="1:10">
      <c r="A32" s="12">
        <v>-22</v>
      </c>
      <c r="B32" s="64">
        <f t="shared" si="0"/>
        <v>0.17419693405609882</v>
      </c>
      <c r="C32" s="65">
        <f t="shared" si="1"/>
        <v>1.040807850419269</v>
      </c>
      <c r="D32" s="65">
        <f t="shared" si="2"/>
        <v>4.8439094109285895E-2</v>
      </c>
      <c r="F32" s="65">
        <f t="shared" si="3"/>
        <v>1.0413751102438704</v>
      </c>
      <c r="G32" s="65">
        <f t="shared" si="4"/>
        <v>4.8519913674955895E-2</v>
      </c>
      <c r="I32" s="66">
        <f t="shared" si="5"/>
        <v>5.4501877976109725E-2</v>
      </c>
      <c r="J32" s="66">
        <f t="shared" si="6"/>
        <v>0.16684780579847569</v>
      </c>
    </row>
    <row r="33" spans="1:10">
      <c r="A33" s="12">
        <v>-21</v>
      </c>
      <c r="B33" s="64">
        <f t="shared" si="0"/>
        <v>0.17090884699281428</v>
      </c>
      <c r="C33" s="65">
        <f t="shared" si="1"/>
        <v>1.0362560286388347</v>
      </c>
      <c r="D33" s="65">
        <f t="shared" si="2"/>
        <v>5.0046762909553615E-2</v>
      </c>
      <c r="F33" s="65">
        <f t="shared" si="3"/>
        <v>1.0368262301915172</v>
      </c>
      <c r="G33" s="65">
        <f t="shared" si="4"/>
        <v>5.0127117265037269E-2</v>
      </c>
      <c r="I33" s="66">
        <f t="shared" si="5"/>
        <v>5.5025161439248294E-2</v>
      </c>
      <c r="J33" s="66">
        <f t="shared" si="6"/>
        <v>0.16055854727081709</v>
      </c>
    </row>
    <row r="34" spans="1:10">
      <c r="A34" s="12">
        <v>-20</v>
      </c>
      <c r="B34" s="64">
        <f t="shared" si="0"/>
        <v>0.16762075992952974</v>
      </c>
      <c r="C34" s="65">
        <f t="shared" si="1"/>
        <v>1.03165994703421</v>
      </c>
      <c r="D34" s="65">
        <f t="shared" si="2"/>
        <v>5.1701121066800748E-2</v>
      </c>
      <c r="F34" s="65">
        <f t="shared" si="3"/>
        <v>1.0322325689841667</v>
      </c>
      <c r="G34" s="65">
        <f t="shared" si="4"/>
        <v>5.1780756824267138E-2</v>
      </c>
      <c r="I34" s="66">
        <f t="shared" si="5"/>
        <v>5.5504912408665952E-2</v>
      </c>
      <c r="J34" s="66">
        <f t="shared" si="6"/>
        <v>0.15403100711006701</v>
      </c>
    </row>
    <row r="35" spans="1:10">
      <c r="A35" s="12">
        <v>-19</v>
      </c>
      <c r="B35" s="64">
        <f t="shared" si="0"/>
        <v>0.16433267286624531</v>
      </c>
      <c r="C35" s="65">
        <f t="shared" si="1"/>
        <v>1.0270181272581196</v>
      </c>
      <c r="D35" s="65">
        <f t="shared" si="2"/>
        <v>5.3403662601342959E-2</v>
      </c>
      <c r="F35" s="65">
        <f t="shared" si="3"/>
        <v>1.0275926961376862</v>
      </c>
      <c r="G35" s="65">
        <f t="shared" si="4"/>
        <v>5.3482291567943818E-2</v>
      </c>
      <c r="I35" s="66">
        <f t="shared" si="5"/>
        <v>5.5945349387420684E-2</v>
      </c>
      <c r="J35" s="66">
        <f t="shared" si="6"/>
        <v>0.14723515723598091</v>
      </c>
    </row>
    <row r="36" spans="1:10">
      <c r="A36" s="12">
        <v>-18</v>
      </c>
      <c r="B36" s="64">
        <f t="shared" si="0"/>
        <v>0.16104458580296077</v>
      </c>
      <c r="C36" s="65">
        <f t="shared" si="1"/>
        <v>1.0223290148652258</v>
      </c>
      <c r="D36" s="65">
        <f t="shared" si="2"/>
        <v>5.5155956346462601E-2</v>
      </c>
      <c r="F36" s="65">
        <f t="shared" si="3"/>
        <v>1.022905105623388</v>
      </c>
      <c r="G36" s="65">
        <f t="shared" si="4"/>
        <v>5.5233257108679046E-2</v>
      </c>
      <c r="I36" s="66">
        <f t="shared" si="5"/>
        <v>5.6350817572958789E-2</v>
      </c>
      <c r="J36" s="66">
        <f t="shared" si="6"/>
        <v>0.14014943686386783</v>
      </c>
    </row>
    <row r="37" spans="1:10">
      <c r="A37" s="12">
        <v>-17</v>
      </c>
      <c r="B37" s="64">
        <f t="shared" si="0"/>
        <v>0.15775649873967623</v>
      </c>
      <c r="C37" s="65">
        <f t="shared" si="1"/>
        <v>1.0175909736819524</v>
      </c>
      <c r="D37" s="65">
        <f t="shared" si="2"/>
        <v>5.695965153699329E-2</v>
      </c>
      <c r="F37" s="65">
        <f t="shared" si="3"/>
        <v>1.0181682102415317</v>
      </c>
      <c r="G37" s="65">
        <f t="shared" si="4"/>
        <v>5.7035271114031949E-2</v>
      </c>
      <c r="I37" s="66">
        <f t="shared" si="5"/>
        <v>5.672579400843869E-2</v>
      </c>
      <c r="J37" s="66">
        <f t="shared" si="6"/>
        <v>0.13275990108463365</v>
      </c>
    </row>
    <row r="38" spans="1:10">
      <c r="A38" s="12">
        <v>-16</v>
      </c>
      <c r="B38" s="64">
        <f t="shared" si="0"/>
        <v>0.1544684116763918</v>
      </c>
      <c r="C38" s="65">
        <f t="shared" si="1"/>
        <v>1.0128022796316112</v>
      </c>
      <c r="D38" s="65">
        <f t="shared" si="2"/>
        <v>5.8816483937493884E-2</v>
      </c>
      <c r="F38" s="65">
        <f t="shared" si="3"/>
        <v>1.0133803354488478</v>
      </c>
      <c r="G38" s="65">
        <f t="shared" si="4"/>
        <v>5.8890039510847425E-2</v>
      </c>
      <c r="I38" s="66">
        <f t="shared" si="5"/>
        <v>5.7074892983743908E-2</v>
      </c>
      <c r="J38" s="66">
        <f t="shared" si="6"/>
        <v>0.12505945345477887</v>
      </c>
    </row>
    <row r="39" spans="1:10">
      <c r="A39" s="12">
        <v>-15</v>
      </c>
      <c r="B39" s="64">
        <f t="shared" si="0"/>
        <v>0.15118032461310726</v>
      </c>
      <c r="C39" s="65">
        <f t="shared" si="1"/>
        <v>1.0079611139492652</v>
      </c>
      <c r="D39" s="65">
        <f t="shared" si="2"/>
        <v>6.0728282575054957E-2</v>
      </c>
      <c r="F39" s="65">
        <f t="shared" si="3"/>
        <v>1.0085397125742661</v>
      </c>
      <c r="G39" s="65">
        <f t="shared" si="4"/>
        <v>6.0799363301990039E-2</v>
      </c>
      <c r="I39" s="66">
        <f t="shared" si="5"/>
        <v>5.7402871697487257E-2</v>
      </c>
      <c r="J39" s="66">
        <f t="shared" si="6"/>
        <v>0.1170471548363583</v>
      </c>
    </row>
    <row r="40" spans="1:10">
      <c r="A40" s="12">
        <v>-14</v>
      </c>
      <c r="B40" s="64">
        <f t="shared" si="0"/>
        <v>0.14789223754982284</v>
      </c>
      <c r="C40" s="65">
        <f t="shared" si="1"/>
        <v>1.0030655557112313</v>
      </c>
      <c r="D40" s="65">
        <f t="shared" si="2"/>
        <v>6.2696977151189215E-2</v>
      </c>
      <c r="F40" s="65">
        <f t="shared" si="3"/>
        <v>1.0036444713474828</v>
      </c>
      <c r="G40" s="65">
        <f t="shared" si="4"/>
        <v>6.276514607066741E-2</v>
      </c>
      <c r="I40" s="66">
        <f t="shared" si="5"/>
        <v>5.7714636192551794E-2</v>
      </c>
      <c r="J40" s="66">
        <f t="shared" si="6"/>
        <v>0.1087276015138805</v>
      </c>
    </row>
    <row r="41" spans="1:10">
      <c r="A41" s="12">
        <v>-13</v>
      </c>
      <c r="B41" s="64">
        <f t="shared" si="0"/>
        <v>0.1446041504865383</v>
      </c>
      <c r="C41" s="65">
        <f t="shared" si="1"/>
        <v>0.99811357359298969</v>
      </c>
      <c r="D41" s="65">
        <f t="shared" si="2"/>
        <v>6.4724606218269712E-2</v>
      </c>
      <c r="F41" s="65">
        <f t="shared" si="3"/>
        <v>0.99869263165381938</v>
      </c>
      <c r="G41" s="65">
        <f t="shared" si="4"/>
        <v>6.478940225866725E-2</v>
      </c>
      <c r="I41" s="66">
        <f t="shared" si="5"/>
        <v>5.8015247578002693E-2</v>
      </c>
      <c r="J41" s="66">
        <f t="shared" si="6"/>
        <v>0.10011036634047787</v>
      </c>
    </row>
    <row r="42" spans="1:10">
      <c r="A42" s="12">
        <v>-12</v>
      </c>
      <c r="B42" s="64">
        <f t="shared" si="0"/>
        <v>0.14131606342325376</v>
      </c>
      <c r="C42" s="65">
        <f t="shared" si="1"/>
        <v>0.99310301675620016</v>
      </c>
      <c r="D42" s="65">
        <f t="shared" si="2"/>
        <v>6.6813326218898683E-2</v>
      </c>
      <c r="F42" s="65">
        <f t="shared" si="3"/>
        <v>0.99368209441568944</v>
      </c>
      <c r="G42" s="65">
        <f t="shared" si="4"/>
        <v>6.6874266317889064E-2</v>
      </c>
      <c r="I42" s="66">
        <f t="shared" si="5"/>
        <v>5.8309928549071799E-2</v>
      </c>
      <c r="J42" s="66">
        <f t="shared" si="6"/>
        <v>9.1209497325017708E-2</v>
      </c>
    </row>
    <row r="43" spans="1:10">
      <c r="A43" s="12">
        <v>-11</v>
      </c>
      <c r="B43" s="64">
        <f t="shared" si="0"/>
        <v>0.13802797635996933</v>
      </c>
      <c r="C43" s="65">
        <f t="shared" si="1"/>
        <v>0.98803160475008456</v>
      </c>
      <c r="D43" s="65">
        <f t="shared" si="2"/>
        <v>6.8965421501822194E-2</v>
      </c>
      <c r="F43" s="65">
        <f t="shared" si="3"/>
        <v>0.98861063148552164</v>
      </c>
      <c r="G43" s="65">
        <f t="shared" si="4"/>
        <v>6.9022002849948194E-2</v>
      </c>
      <c r="I43" s="66">
        <f t="shared" si="5"/>
        <v>5.860407021933689E-2</v>
      </c>
      <c r="J43" s="66">
        <f t="shared" si="6"/>
        <v>8.2043068676829201E-2</v>
      </c>
    </row>
    <row r="44" spans="1:10">
      <c r="A44" s="12">
        <v>-10</v>
      </c>
      <c r="B44" s="64">
        <f t="shared" si="0"/>
        <v>0.13473988929668479</v>
      </c>
      <c r="C44" s="65">
        <f t="shared" si="1"/>
        <v>0.98289691629420439</v>
      </c>
      <c r="D44" s="65">
        <f t="shared" si="2"/>
        <v>7.1183315446008616E-2</v>
      </c>
      <c r="F44" s="65">
        <f t="shared" si="3"/>
        <v>0.98347587441665918</v>
      </c>
      <c r="G44" s="65">
        <f t="shared" si="4"/>
        <v>7.1235017866833339E-2</v>
      </c>
      <c r="I44" s="66">
        <f t="shared" si="5"/>
        <v>5.890323927737473E-2</v>
      </c>
      <c r="J44" s="66">
        <f t="shared" si="6"/>
        <v>7.2632779887782384E-2</v>
      </c>
    </row>
    <row r="45" spans="1:10">
      <c r="A45" s="12">
        <v>-9</v>
      </c>
      <c r="B45" s="64">
        <f t="shared" si="0"/>
        <v>0.13145180223340036</v>
      </c>
      <c r="C45" s="65">
        <f t="shared" si="1"/>
        <v>0.97769637678798926</v>
      </c>
      <c r="D45" s="65">
        <f t="shared" si="2"/>
        <v>7.3469582845881509E-2</v>
      </c>
      <c r="F45" s="65">
        <f t="shared" si="3"/>
        <v>0.97827530195702894</v>
      </c>
      <c r="G45" s="65">
        <f t="shared" si="4"/>
        <v>7.3515871327206217E-2</v>
      </c>
      <c r="I45" s="66">
        <f t="shared" si="5"/>
        <v>5.921318548214316E-2</v>
      </c>
      <c r="J45" s="66">
        <f t="shared" si="6"/>
        <v>6.3003598947619643E-2</v>
      </c>
    </row>
    <row r="46" spans="1:10">
      <c r="A46" s="12">
        <v>-8</v>
      </c>
      <c r="B46" s="64">
        <f t="shared" si="0"/>
        <v>0.12816371517011582</v>
      </c>
      <c r="C46" s="65">
        <f t="shared" si="1"/>
        <v>0.97242724436653527</v>
      </c>
      <c r="D46" s="65">
        <f t="shared" si="2"/>
        <v>7.5826963736174993E-2</v>
      </c>
      <c r="F46" s="65">
        <f t="shared" si="3"/>
        <v>0.97300622608442655</v>
      </c>
      <c r="G46" s="65">
        <f t="shared" si="4"/>
        <v>7.5867291128687842E-2</v>
      </c>
      <c r="I46" s="66">
        <f t="shared" si="5"/>
        <v>5.9539849510126253E-2</v>
      </c>
      <c r="J46" s="66">
        <f t="shared" si="6"/>
        <v>5.3183446264792877E-2</v>
      </c>
    </row>
    <row r="47" spans="1:10">
      <c r="A47" s="12">
        <v>-7</v>
      </c>
      <c r="B47" s="64">
        <f t="shared" si="0"/>
        <v>0.12487562810683128</v>
      </c>
      <c r="C47" s="65">
        <f t="shared" si="1"/>
        <v>0.96708659429126065</v>
      </c>
      <c r="D47" s="65">
        <f t="shared" si="2"/>
        <v>7.8258378865359121E-2</v>
      </c>
      <c r="F47" s="65">
        <f t="shared" si="3"/>
        <v>0.96766577637124196</v>
      </c>
      <c r="G47" s="65">
        <f t="shared" si="4"/>
        <v>7.8292188767299764E-2</v>
      </c>
      <c r="I47" s="66">
        <f t="shared" si="5"/>
        <v>5.9889371169052907E-2</v>
      </c>
      <c r="J47" s="66">
        <f t="shared" si="6"/>
        <v>4.3202916327733654E-2</v>
      </c>
    </row>
    <row r="48" spans="1:10">
      <c r="A48" s="12">
        <v>-6</v>
      </c>
      <c r="B48" s="64">
        <f t="shared" si="0"/>
        <v>0.12158754104354685</v>
      </c>
      <c r="C48" s="65">
        <f t="shared" si="1"/>
        <v>0.96167130142679558</v>
      </c>
      <c r="D48" s="65">
        <f t="shared" si="2"/>
        <v>8.0766947063238725E-2</v>
      </c>
      <c r="F48" s="65">
        <f t="shared" si="3"/>
        <v>0.96225088242911672</v>
      </c>
      <c r="G48" s="65">
        <f t="shared" si="4"/>
        <v>8.0793676912273571E-2</v>
      </c>
      <c r="I48" s="66">
        <f t="shared" si="5"/>
        <v>6.0268097993687597E-2</v>
      </c>
      <c r="J48" s="66">
        <f t="shared" si="6"/>
        <v>3.3095034549113223E-2</v>
      </c>
    </row>
    <row r="49" spans="1:10">
      <c r="A49" s="12">
        <v>-5</v>
      </c>
      <c r="B49" s="64">
        <f t="shared" si="0"/>
        <v>0.11829945398026231</v>
      </c>
      <c r="C49" s="65">
        <f t="shared" si="1"/>
        <v>0.95617802051054368</v>
      </c>
      <c r="D49" s="65">
        <f t="shared" si="2"/>
        <v>8.3356004792582747E-2</v>
      </c>
      <c r="F49" s="65">
        <f t="shared" si="3"/>
        <v>0.95675825413893789</v>
      </c>
      <c r="G49" s="65">
        <f t="shared" si="4"/>
        <v>8.3375089189186069E-2</v>
      </c>
      <c r="I49" s="66">
        <f t="shared" si="5"/>
        <v>6.068259423954725E-2</v>
      </c>
      <c r="J49" s="66">
        <f t="shared" si="6"/>
        <v>2.2895047154447568E-2</v>
      </c>
    </row>
    <row r="50" spans="1:10">
      <c r="A50" s="12">
        <v>-4</v>
      </c>
      <c r="B50" s="64">
        <f t="shared" si="0"/>
        <v>0.11501136691697778</v>
      </c>
      <c r="C50" s="65">
        <f t="shared" si="1"/>
        <v>0.95060316386677801</v>
      </c>
      <c r="D50" s="65">
        <f t="shared" si="2"/>
        <v>8.6029128228354998E-2</v>
      </c>
      <c r="F50" s="65">
        <f t="shared" si="3"/>
        <v>0.95118435931685807</v>
      </c>
      <c r="G50" s="65">
        <f t="shared" si="4"/>
        <v>8.6040002518650627E-2</v>
      </c>
      <c r="I50" s="66">
        <f t="shared" si="5"/>
        <v>6.1139650294861347E-2</v>
      </c>
      <c r="J50" s="66">
        <f t="shared" si="6"/>
        <v>1.2640242345307584E-2</v>
      </c>
    </row>
    <row r="51" spans="1:10">
      <c r="A51" s="12">
        <v>-3</v>
      </c>
      <c r="B51" s="64">
        <f t="shared" si="0"/>
        <v>0.11172327985369335</v>
      </c>
      <c r="C51" s="65">
        <f t="shared" si="1"/>
        <v>0.94494287615055361</v>
      </c>
      <c r="D51" s="65">
        <f t="shared" si="2"/>
        <v>8.8790158273637579E-2</v>
      </c>
      <c r="F51" s="65">
        <f t="shared" si="3"/>
        <v>0.94552539840025807</v>
      </c>
      <c r="G51" s="65">
        <f t="shared" si="4"/>
        <v>8.8792262423996571E-2</v>
      </c>
      <c r="I51" s="66">
        <f t="shared" si="5"/>
        <v>6.1646292533312774E-2</v>
      </c>
      <c r="J51" s="66">
        <f t="shared" si="6"/>
        <v>2.36980133823117E-3</v>
      </c>
    </row>
    <row r="52" spans="1:10">
      <c r="A52" s="12">
        <v>-2</v>
      </c>
      <c r="B52" s="64">
        <f t="shared" si="0"/>
        <v>0.10843519279040881</v>
      </c>
      <c r="C52" s="65">
        <f t="shared" si="1"/>
        <v>0.9391930056250265</v>
      </c>
      <c r="D52" s="65">
        <f t="shared" si="2"/>
        <v>9.1643229001685603E-2</v>
      </c>
      <c r="F52" s="65">
        <f t="shared" si="3"/>
        <v>0.93977727565569358</v>
      </c>
      <c r="G52" s="65">
        <f t="shared" si="4"/>
        <v>9.1636011802525841E-2</v>
      </c>
      <c r="I52" s="66">
        <f t="shared" si="5"/>
        <v>6.2209793638556832E-2</v>
      </c>
      <c r="J52" s="66">
        <f t="shared" si="6"/>
        <v>-7.8753217650495699E-3</v>
      </c>
    </row>
    <row r="53" spans="1:10">
      <c r="A53" s="12">
        <v>-1</v>
      </c>
      <c r="B53" s="64">
        <f t="shared" si="0"/>
        <v>0.10514710572712438</v>
      </c>
      <c r="C53" s="65">
        <f t="shared" si="1"/>
        <v>0.93334907137500556</v>
      </c>
      <c r="D53" s="65">
        <f t="shared" si="2"/>
        <v>9.4592800112658998E-2</v>
      </c>
      <c r="F53" s="65">
        <f t="shared" si="3"/>
        <v>0.93393556630986163</v>
      </c>
      <c r="G53" s="65">
        <f t="shared" si="4"/>
        <v>9.4575723754990626E-2</v>
      </c>
      <c r="I53" s="66">
        <f t="shared" si="5"/>
        <v>6.2837683439487257E-2</v>
      </c>
      <c r="J53" s="66">
        <f t="shared" si="6"/>
        <v>-1.8052491995201869E-2</v>
      </c>
    </row>
    <row r="54" spans="1:10">
      <c r="A54" s="12">
        <v>0</v>
      </c>
      <c r="B54" s="64">
        <f t="shared" si="0"/>
        <v>0.10185901866383984</v>
      </c>
      <c r="C54" s="65">
        <f t="shared" si="1"/>
        <v>0.92740622573445419</v>
      </c>
      <c r="D54" s="65">
        <f t="shared" si="2"/>
        <v>9.7643694116552021E-2</v>
      </c>
      <c r="F54" s="65">
        <f t="shared" si="3"/>
        <v>0.92799547887931289</v>
      </c>
      <c r="G54" s="65">
        <f t="shared" si="4"/>
        <v>9.7616239192048981E-2</v>
      </c>
      <c r="I54" s="66">
        <f t="shared" si="5"/>
        <v>6.3537760315557357E-2</v>
      </c>
      <c r="J54" s="66">
        <f t="shared" si="6"/>
        <v>-2.8117457815834968E-2</v>
      </c>
    </row>
    <row r="55" spans="1:10">
      <c r="A55" s="12">
        <v>1</v>
      </c>
      <c r="B55" s="64">
        <f t="shared" si="0"/>
        <v>9.85709316005553E-2</v>
      </c>
      <c r="C55" s="65">
        <f t="shared" si="1"/>
        <v>0.92135921104945517</v>
      </c>
      <c r="D55" s="65">
        <f t="shared" si="2"/>
        <v>0.10080113910740636</v>
      </c>
      <c r="F55" s="65">
        <f t="shared" si="3"/>
        <v>0.92195181181814911</v>
      </c>
      <c r="G55" s="65">
        <f t="shared" si="4"/>
        <v>0.1007628100913463</v>
      </c>
      <c r="I55" s="66">
        <f t="shared" si="5"/>
        <v>6.431810325300269E-2</v>
      </c>
      <c r="J55" s="66">
        <f t="shared" si="6"/>
        <v>-3.8024387818891281E-2</v>
      </c>
    </row>
    <row r="56" spans="1:10">
      <c r="A56" s="12">
        <v>2</v>
      </c>
      <c r="B56" s="64">
        <f t="shared" si="0"/>
        <v>9.5282844537270872E-2</v>
      </c>
      <c r="C56" s="65">
        <f t="shared" si="1"/>
        <v>0.91520230970165606</v>
      </c>
      <c r="D56" s="65">
        <f t="shared" si="2"/>
        <v>0.10407081818696667</v>
      </c>
      <c r="F56" s="65">
        <f t="shared" si="3"/>
        <v>0.91579890340625125</v>
      </c>
      <c r="G56" s="65">
        <f t="shared" si="4"/>
        <v>0.10402114947350405</v>
      </c>
      <c r="I56" s="66">
        <f t="shared" si="5"/>
        <v>6.5187084677442719E-2</v>
      </c>
      <c r="J56" s="66">
        <f t="shared" si="6"/>
        <v>-4.7725879673010674E-2</v>
      </c>
    </row>
    <row r="57" spans="1:10">
      <c r="A57" s="12">
        <v>3</v>
      </c>
      <c r="B57" s="64">
        <f t="shared" si="0"/>
        <v>9.1994757473986333E-2</v>
      </c>
      <c r="C57" s="65">
        <f t="shared" si="1"/>
        <v>0.90892928606841616</v>
      </c>
      <c r="D57" s="65">
        <f t="shared" si="2"/>
        <v>0.10745892684042774</v>
      </c>
      <c r="F57" s="65">
        <f t="shared" si="3"/>
        <v>0.90953057355155642</v>
      </c>
      <c r="G57" s="65">
        <f t="shared" si="4"/>
        <v>0.10739748941158883</v>
      </c>
      <c r="I57" s="66">
        <f t="shared" si="5"/>
        <v>6.6153384246336877E-2</v>
      </c>
      <c r="J57" s="66">
        <f t="shared" si="6"/>
        <v>-5.7172940997385346E-2</v>
      </c>
    </row>
    <row r="58" spans="1:10">
      <c r="A58" s="12">
        <v>4</v>
      </c>
      <c r="B58" s="64">
        <f t="shared" si="0"/>
        <v>8.8706670410701904E-2</v>
      </c>
      <c r="C58" s="65">
        <f t="shared" si="1"/>
        <v>0.90253331877832699</v>
      </c>
      <c r="D58" s="65">
        <f t="shared" si="2"/>
        <v>0.11097223987888916</v>
      </c>
      <c r="F58" s="65">
        <f t="shared" si="3"/>
        <v>0.90314005586224988</v>
      </c>
      <c r="G58" s="65">
        <f t="shared" si="4"/>
        <v>0.11089864870266691</v>
      </c>
      <c r="I58" s="66">
        <f t="shared" si="5"/>
        <v>6.722600388251454E-2</v>
      </c>
      <c r="J58" s="66">
        <f t="shared" si="6"/>
        <v>-6.6314941739087363E-2</v>
      </c>
    </row>
    <row r="59" spans="1:10">
      <c r="A59" s="12">
        <v>5</v>
      </c>
      <c r="B59" s="64">
        <f t="shared" si="0"/>
        <v>8.5418583347417365E-2</v>
      </c>
      <c r="C59" s="65">
        <f t="shared" si="1"/>
        <v>0.89600692121223247</v>
      </c>
      <c r="D59" s="65">
        <f t="shared" si="2"/>
        <v>0.1146181899644865</v>
      </c>
      <c r="F59" s="65">
        <f t="shared" si="3"/>
        <v>0.89661991793624196</v>
      </c>
      <c r="G59" s="65">
        <f t="shared" si="4"/>
        <v>0.11453211223369825</v>
      </c>
      <c r="I59" s="66">
        <f t="shared" si="5"/>
        <v>6.8414284476747689E-2</v>
      </c>
      <c r="J59" s="66">
        <f t="shared" si="6"/>
        <v>-7.5099537704204078E-2</v>
      </c>
    </row>
    <row r="60" spans="1:10">
      <c r="A60" s="12">
        <v>6</v>
      </c>
      <c r="B60" s="64">
        <f t="shared" si="0"/>
        <v>8.2130496284132826E-2</v>
      </c>
      <c r="C60" s="65">
        <f t="shared" si="1"/>
        <v>0.88934184766970192</v>
      </c>
      <c r="D60" s="65">
        <f t="shared" si="2"/>
        <v>0.11840496025499904</v>
      </c>
      <c r="F60" s="65">
        <f t="shared" si="3"/>
        <v>0.88996196728545196</v>
      </c>
      <c r="G60" s="65">
        <f t="shared" si="4"/>
        <v>0.1183061245973398</v>
      </c>
      <c r="I60" s="66">
        <f t="shared" si="5"/>
        <v>6.9727924911533457E-2</v>
      </c>
      <c r="J60" s="66">
        <f t="shared" si="6"/>
        <v>-8.3472565208742022E-2</v>
      </c>
    </row>
    <row r="61" spans="1:10">
      <c r="A61" s="12">
        <v>7</v>
      </c>
      <c r="B61" s="64">
        <f t="shared" si="0"/>
        <v>7.8842409220848397E-2</v>
      </c>
      <c r="C61" s="65">
        <f t="shared" si="1"/>
        <v>0.88252898192637586</v>
      </c>
      <c r="D61" s="65">
        <f t="shared" si="2"/>
        <v>0.12234159438700123</v>
      </c>
      <c r="F61" s="65">
        <f t="shared" si="3"/>
        <v>0.88315713961876363</v>
      </c>
      <c r="G61" s="65">
        <f t="shared" si="4"/>
        <v>0.12222980119800031</v>
      </c>
      <c r="I61" s="66">
        <f t="shared" si="5"/>
        <v>7.1177004410283295E-2</v>
      </c>
      <c r="J61" s="66">
        <f t="shared" si="6"/>
        <v>-9.1377907539191838E-2</v>
      </c>
    </row>
    <row r="62" spans="1:10">
      <c r="A62" s="12">
        <v>8</v>
      </c>
      <c r="B62" s="64">
        <f t="shared" si="0"/>
        <v>7.5554322157563858E-2</v>
      </c>
      <c r="C62" s="65">
        <f t="shared" si="1"/>
        <v>0.87555820398873174</v>
      </c>
      <c r="D62" s="65">
        <f t="shared" si="2"/>
        <v>0.12643812791934372</v>
      </c>
      <c r="F62" s="65">
        <f t="shared" si="3"/>
        <v>0.87619536529036879</v>
      </c>
      <c r="G62" s="65">
        <f t="shared" si="4"/>
        <v>0.12631326099344264</v>
      </c>
      <c r="I62" s="66">
        <f t="shared" si="5"/>
        <v>7.2772009757238187E-2</v>
      </c>
      <c r="J62" s="66">
        <f t="shared" si="6"/>
        <v>-9.8757335272103841E-2</v>
      </c>
    </row>
    <row r="63" spans="1:10">
      <c r="A63" s="12">
        <v>9</v>
      </c>
      <c r="B63" s="64">
        <f t="shared" si="0"/>
        <v>7.2266235094279319E-2</v>
      </c>
      <c r="C63" s="65">
        <f t="shared" si="1"/>
        <v>0.86841822962389359</v>
      </c>
      <c r="D63" s="65">
        <f t="shared" si="2"/>
        <v>0.13070574656616787</v>
      </c>
      <c r="F63" s="65">
        <f t="shared" si="3"/>
        <v>0.86906540849450242</v>
      </c>
      <c r="G63" s="65">
        <f t="shared" si="4"/>
        <v>0.13056778622601733</v>
      </c>
      <c r="I63" s="66">
        <f t="shared" si="5"/>
        <v>7.4523869782083807E-2</v>
      </c>
      <c r="J63" s="66">
        <f t="shared" si="6"/>
        <v>-0.1055503248900358</v>
      </c>
    </row>
    <row r="64" spans="1:10">
      <c r="A64" s="12">
        <v>10</v>
      </c>
      <c r="B64" s="64">
        <f t="shared" si="0"/>
        <v>6.897814803099489E-2</v>
      </c>
      <c r="C64" s="65">
        <f t="shared" si="1"/>
        <v>0.86109641557931516</v>
      </c>
      <c r="D64" s="65">
        <f t="shared" si="2"/>
        <v>0.13515697818259367</v>
      </c>
      <c r="F64" s="65">
        <f t="shared" si="3"/>
        <v>0.8617546721304632</v>
      </c>
      <c r="G64" s="65">
        <f t="shared" si="4"/>
        <v>0.13500601613098834</v>
      </c>
      <c r="I64" s="66">
        <f t="shared" si="5"/>
        <v>7.6444000838771231E-2</v>
      </c>
      <c r="J64" s="66">
        <f t="shared" si="6"/>
        <v>-0.11169386415357252</v>
      </c>
    </row>
    <row r="65" spans="1:10">
      <c r="A65" s="12">
        <v>11</v>
      </c>
      <c r="B65" s="64">
        <f t="shared" si="0"/>
        <v>6.5690060967710351E-2</v>
      </c>
      <c r="C65" s="65">
        <f t="shared" si="1"/>
        <v>0.85357852112876165</v>
      </c>
      <c r="D65" s="65">
        <f t="shared" si="2"/>
        <v>0.13980592770553338</v>
      </c>
      <c r="F65" s="65">
        <f t="shared" si="3"/>
        <v>0.85424895899322384</v>
      </c>
      <c r="G65" s="65">
        <f t="shared" si="4"/>
        <v>0.13964218384429267</v>
      </c>
      <c r="I65" s="66">
        <f t="shared" si="5"/>
        <v>7.8544369131461345E-2</v>
      </c>
      <c r="J65" s="66">
        <f t="shared" si="6"/>
        <v>-0.11712225935484044</v>
      </c>
    </row>
    <row r="66" spans="1:10">
      <c r="A66" s="12">
        <v>12</v>
      </c>
      <c r="B66" s="64">
        <f t="shared" si="0"/>
        <v>6.2401973904425923E-2</v>
      </c>
      <c r="C66" s="65">
        <f t="shared" si="1"/>
        <v>0.8458484134159282</v>
      </c>
      <c r="D66" s="65">
        <f t="shared" si="2"/>
        <v>0.14466856736364686</v>
      </c>
      <c r="F66" s="65">
        <f t="shared" si="3"/>
        <v>0.84653217679662984</v>
      </c>
      <c r="G66" s="65">
        <f t="shared" si="4"/>
        <v>0.14449240883185982</v>
      </c>
      <c r="I66" s="66">
        <f t="shared" si="5"/>
        <v>8.0837579152071015E-2</v>
      </c>
      <c r="J66" s="66">
        <f t="shared" si="6"/>
        <v>-0.12176697052943553</v>
      </c>
    </row>
    <row r="67" spans="1:10">
      <c r="A67" s="12">
        <v>13</v>
      </c>
      <c r="B67" s="64">
        <f t="shared" si="0"/>
        <v>5.9113886841141383E-2</v>
      </c>
      <c r="C67" s="65">
        <f t="shared" si="1"/>
        <v>0.83788769960380027</v>
      </c>
      <c r="D67" s="65">
        <f t="shared" si="2"/>
        <v>0.14976309885960074</v>
      </c>
      <c r="F67" s="65">
        <f t="shared" si="3"/>
        <v>0.83858597010158775</v>
      </c>
      <c r="G67" s="65">
        <f t="shared" si="4"/>
        <v>0.14957506152635103</v>
      </c>
      <c r="I67" s="66">
        <f t="shared" si="5"/>
        <v>8.3337003051564551E-2</v>
      </c>
      <c r="J67" s="66">
        <f t="shared" si="6"/>
        <v>-0.12555651871626328</v>
      </c>
    </row>
    <row r="68" spans="1:10">
      <c r="A68" s="12">
        <v>14</v>
      </c>
      <c r="B68" s="64">
        <f t="shared" si="0"/>
        <v>5.5825799777856844E-2</v>
      </c>
      <c r="C68" s="65">
        <f t="shared" si="1"/>
        <v>0.82967526243973588</v>
      </c>
      <c r="D68" s="65">
        <f t="shared" si="2"/>
        <v>0.15511041052206342</v>
      </c>
      <c r="F68" s="65">
        <f t="shared" si="3"/>
        <v>0.83038925587250489</v>
      </c>
      <c r="G68" s="65">
        <f t="shared" si="4"/>
        <v>0.15491122310110578</v>
      </c>
      <c r="I68" s="66">
        <f t="shared" si="5"/>
        <v>8.605697495058795E-2</v>
      </c>
      <c r="J68" s="66">
        <f t="shared" si="6"/>
        <v>-0.12841653908801653</v>
      </c>
    </row>
    <row r="69" spans="1:10">
      <c r="A69" s="12">
        <v>15</v>
      </c>
      <c r="B69" s="64">
        <f t="shared" si="0"/>
        <v>5.2537712714572415E-2</v>
      </c>
      <c r="C69" s="65">
        <f t="shared" si="1"/>
        <v>0.8211866665068146</v>
      </c>
      <c r="D69" s="65">
        <f t="shared" si="2"/>
        <v>0.16073466161682678</v>
      </c>
      <c r="F69" s="65">
        <f t="shared" si="3"/>
        <v>0.82191763013038543</v>
      </c>
      <c r="G69" s="65">
        <f t="shared" si="4"/>
        <v>0.16052527240693243</v>
      </c>
      <c r="I69" s="66">
        <f t="shared" si="5"/>
        <v>8.9013089640177512E-2</v>
      </c>
      <c r="J69" s="66">
        <f t="shared" si="6"/>
        <v>-0.13027010340402878</v>
      </c>
    </row>
    <row r="70" spans="1:10">
      <c r="A70" s="12">
        <v>16</v>
      </c>
      <c r="B70" s="64">
        <f t="shared" si="0"/>
        <v>4.9249625651287876E-2</v>
      </c>
      <c r="C70" s="65">
        <f t="shared" si="1"/>
        <v>0.81239338852284138</v>
      </c>
      <c r="D70" s="65">
        <f t="shared" si="2"/>
        <v>0.16666403970301547</v>
      </c>
      <c r="F70" s="65">
        <f t="shared" si="3"/>
        <v>0.81314259940970435</v>
      </c>
      <c r="G70" s="65">
        <f t="shared" si="4"/>
        <v>0.16644564561349212</v>
      </c>
      <c r="I70" s="66">
        <f t="shared" si="5"/>
        <v>9.2222671608044315E-2</v>
      </c>
      <c r="J70" s="66">
        <f t="shared" si="6"/>
        <v>-0.13103851911456799</v>
      </c>
    </row>
    <row r="71" spans="1:10">
      <c r="A71" s="12">
        <v>17</v>
      </c>
      <c r="B71" s="64">
        <f t="shared" si="0"/>
        <v>4.5961538588003448E-2</v>
      </c>
      <c r="C71" s="65">
        <f t="shared" si="1"/>
        <v>0.80326180386562995</v>
      </c>
      <c r="D71" s="65">
        <f t="shared" si="2"/>
        <v>0.17293175779181613</v>
      </c>
      <c r="F71" s="65">
        <f t="shared" si="3"/>
        <v>0.80403056980645471</v>
      </c>
      <c r="G71" s="65">
        <f t="shared" si="4"/>
        <v>0.1727058346302362</v>
      </c>
      <c r="I71" s="66">
        <f t="shared" si="5"/>
        <v>9.5705526781575401E-2</v>
      </c>
      <c r="J71" s="66">
        <f t="shared" si="6"/>
        <v>-0.13064295677368554</v>
      </c>
    </row>
    <row r="72" spans="1:10">
      <c r="A72" s="12">
        <v>18</v>
      </c>
      <c r="B72" s="64">
        <f t="shared" si="0"/>
        <v>4.2673451524718908E-2</v>
      </c>
      <c r="C72" s="65">
        <f t="shared" si="1"/>
        <v>0.79375182842488756</v>
      </c>
      <c r="D72" s="65">
        <f t="shared" si="2"/>
        <v>0.17957739067950271</v>
      </c>
      <c r="F72" s="65">
        <f t="shared" si="3"/>
        <v>0.79454149380459049</v>
      </c>
      <c r="G72" s="65">
        <f t="shared" si="4"/>
        <v>0.17934572235725232</v>
      </c>
      <c r="I72" s="66">
        <f t="shared" si="5"/>
        <v>9.9485173000468663E-2</v>
      </c>
      <c r="J72" s="66">
        <f t="shared" si="6"/>
        <v>-0.12900751112029374</v>
      </c>
    </row>
    <row r="73" spans="1:10">
      <c r="A73" s="12">
        <v>19</v>
      </c>
      <c r="B73" s="64">
        <f t="shared" si="0"/>
        <v>3.9385364461434369E-2</v>
      </c>
      <c r="C73" s="65">
        <f t="shared" si="1"/>
        <v>0.78381506174515325</v>
      </c>
      <c r="D73" s="65">
        <f t="shared" si="2"/>
        <v>0.18664870225759514</v>
      </c>
      <c r="F73" s="65">
        <f t="shared" si="3"/>
        <v>0.78462702282422403</v>
      </c>
      <c r="G73" s="65">
        <f t="shared" si="4"/>
        <v>0.18641340402131273</v>
      </c>
      <c r="I73" s="66">
        <f t="shared" si="5"/>
        <v>0.10359090029004037</v>
      </c>
      <c r="J73" s="66">
        <f t="shared" si="6"/>
        <v>-0.12606475878823575</v>
      </c>
    </row>
    <row r="74" spans="1:10">
      <c r="A74" s="12">
        <v>20</v>
      </c>
      <c r="B74" s="64">
        <f t="shared" ref="B74:B99" si="7">1-(A74+273.15)/304.1282</f>
        <v>3.6097277398149941E-2</v>
      </c>
      <c r="C74" s="65">
        <f t="shared" ref="C74:C99" si="8">EXP(1.9245108*B74^0.34-0.62385555*B74^0.5-0.32731127*B74^1.6666667+0.39245142*B74^1.8333333)*0.4676</f>
        <v>0.77339218927390962</v>
      </c>
      <c r="D74" s="65">
        <f t="shared" ref="D74:D99" si="9">EXP(-1.7074879*B74^0.34-0.8227467*B74^0.5-4.6008549*B74^1-10.111178*B74^2.333333-29.742252*B74^4.6666667)*0.4676</f>
        <v>0.19420420265990262</v>
      </c>
      <c r="F74" s="65">
        <f t="shared" ref="F74:F99" si="10">0.466+0.466*(1.9073793*(1-(A74+273.15)/304.21)^0.347+0.38225012*(1-(A74+273.15)/304.21)^0.6667+0.42897885*(1-(A74+273.15)/304.21))</f>
        <v>0.77422792700218124</v>
      </c>
      <c r="G74" s="65">
        <f t="shared" ref="G74:G99" si="11">0.466+0.466*(-1.7988929*(1-(A74+273.15)/304.21)^0.347-0.71728276*(1-(A74+273.15)/304.21)^0.6667+1.7739244*(1-(A74+273.15)/304.21))</f>
        <v>0.19396772850097216</v>
      </c>
      <c r="I74" s="66">
        <f t="shared" ref="I74:I99" si="12">(F74/C74-1)*100</f>
        <v>0.10806130962561777</v>
      </c>
      <c r="J74" s="66">
        <f t="shared" ref="J74:J99" si="13">(G74/D74-1)*100</f>
        <v>-0.12176572684402531</v>
      </c>
    </row>
    <row r="75" spans="1:10">
      <c r="A75" s="12">
        <v>21</v>
      </c>
      <c r="B75" s="64">
        <f t="shared" si="7"/>
        <v>3.2809190334865401E-2</v>
      </c>
      <c r="C75" s="65">
        <f t="shared" si="8"/>
        <v>0.76240924977153135</v>
      </c>
      <c r="D75" s="65">
        <f t="shared" si="9"/>
        <v>0.20231682412838092</v>
      </c>
      <c r="F75" s="65">
        <f t="shared" si="10"/>
        <v>0.76327039539188535</v>
      </c>
      <c r="G75" s="65">
        <f t="shared" si="11"/>
        <v>0.20208193868804525</v>
      </c>
      <c r="I75" s="66">
        <f t="shared" si="12"/>
        <v>0.11295057354197002</v>
      </c>
      <c r="J75" s="66">
        <f t="shared" si="13"/>
        <v>-0.11609782891146558</v>
      </c>
    </row>
    <row r="76" spans="1:10">
      <c r="A76" s="12">
        <v>22</v>
      </c>
      <c r="B76" s="64">
        <f t="shared" si="7"/>
        <v>2.9521103271580862E-2</v>
      </c>
      <c r="C76" s="65">
        <f t="shared" si="8"/>
        <v>0.75077210117193738</v>
      </c>
      <c r="D76" s="65">
        <f t="shared" si="9"/>
        <v>0.2110793744260013</v>
      </c>
      <c r="F76" s="65">
        <f t="shared" si="10"/>
        <v>0.75166056418342087</v>
      </c>
      <c r="G76" s="65">
        <f t="shared" si="11"/>
        <v>0.21084904960017181</v>
      </c>
      <c r="I76" s="66">
        <f t="shared" si="12"/>
        <v>0.11833990768923552</v>
      </c>
      <c r="J76" s="66">
        <f t="shared" si="13"/>
        <v>-0.10911763712386779</v>
      </c>
    </row>
    <row r="77" spans="1:10">
      <c r="A77" s="12">
        <v>23</v>
      </c>
      <c r="B77" s="64">
        <f t="shared" si="7"/>
        <v>2.6233016208296434E-2</v>
      </c>
      <c r="C77" s="65">
        <f t="shared" si="8"/>
        <v>0.73835790235119869</v>
      </c>
      <c r="D77" s="65">
        <f t="shared" si="9"/>
        <v>0.22061293775276622</v>
      </c>
      <c r="F77" s="65">
        <f t="shared" si="10"/>
        <v>0.73927612057295311</v>
      </c>
      <c r="G77" s="65">
        <f t="shared" si="11"/>
        <v>0.22039009133866949</v>
      </c>
      <c r="I77" s="66">
        <f t="shared" si="12"/>
        <v>0.12435950354570124</v>
      </c>
      <c r="J77" s="66">
        <f t="shared" si="13"/>
        <v>-0.10101239590329936</v>
      </c>
    </row>
    <row r="78" spans="1:10">
      <c r="A78" s="12">
        <v>24</v>
      </c>
      <c r="B78" s="64">
        <f t="shared" si="7"/>
        <v>2.2944929145011894E-2</v>
      </c>
      <c r="C78" s="65">
        <f t="shared" si="8"/>
        <v>0.72500139148180631</v>
      </c>
      <c r="D78" s="65">
        <f t="shared" si="9"/>
        <v>0.23108042187589148</v>
      </c>
      <c r="F78" s="65">
        <f t="shared" si="10"/>
        <v>0.7259528305619054</v>
      </c>
      <c r="G78" s="65">
        <f t="shared" si="11"/>
        <v>0.23086731919892095</v>
      </c>
      <c r="I78" s="66">
        <f t="shared" si="12"/>
        <v>0.13123272469235392</v>
      </c>
      <c r="J78" s="66">
        <f t="shared" si="13"/>
        <v>-9.2220134981824131E-2</v>
      </c>
    </row>
    <row r="79" spans="1:10">
      <c r="A79" s="12">
        <v>25</v>
      </c>
      <c r="B79" s="64">
        <f t="shared" si="7"/>
        <v>1.9656842081727466E-2</v>
      </c>
      <c r="C79" s="65">
        <f t="shared" si="8"/>
        <v>0.71047149642620389</v>
      </c>
      <c r="D79" s="65">
        <f t="shared" si="9"/>
        <v>0.24270968152205255</v>
      </c>
      <c r="F79" s="65">
        <f t="shared" si="10"/>
        <v>0.71146168968852164</v>
      </c>
      <c r="G79" s="65">
        <f t="shared" si="11"/>
        <v>0.24250658836235395</v>
      </c>
      <c r="I79" s="66">
        <f t="shared" si="12"/>
        <v>0.13937128615273409</v>
      </c>
      <c r="J79" s="66">
        <f t="shared" si="13"/>
        <v>-8.3677403565030062E-2</v>
      </c>
    </row>
    <row r="80" spans="1:10">
      <c r="A80" s="12">
        <v>25.5</v>
      </c>
      <c r="B80" s="64">
        <f t="shared" si="7"/>
        <v>1.8012798550085196E-2</v>
      </c>
      <c r="C80" s="65">
        <f t="shared" si="8"/>
        <v>0.70266647995455267</v>
      </c>
      <c r="D80" s="65">
        <f t="shared" si="9"/>
        <v>0.24905868760111255</v>
      </c>
      <c r="F80" s="65">
        <f t="shared" si="10"/>
        <v>0.70367933736451205</v>
      </c>
      <c r="G80" s="65">
        <f t="shared" si="11"/>
        <v>0.24885931137775213</v>
      </c>
      <c r="I80" s="66">
        <f t="shared" si="12"/>
        <v>0.1441448309907889</v>
      </c>
      <c r="J80" s="66">
        <f t="shared" si="13"/>
        <v>-8.0051904746136771E-2</v>
      </c>
    </row>
    <row r="81" spans="1:10">
      <c r="A81" s="12">
        <v>26</v>
      </c>
      <c r="B81" s="64">
        <f t="shared" si="7"/>
        <v>1.6368755018442926E-2</v>
      </c>
      <c r="C81" s="65">
        <f t="shared" si="8"/>
        <v>0.69442847232293459</v>
      </c>
      <c r="D81" s="65">
        <f t="shared" si="9"/>
        <v>0.25583596475887171</v>
      </c>
      <c r="F81" s="65">
        <f t="shared" si="10"/>
        <v>0.69546732864197958</v>
      </c>
      <c r="G81" s="65">
        <f t="shared" si="11"/>
        <v>0.25563802416508374</v>
      </c>
      <c r="I81" s="66">
        <f t="shared" si="12"/>
        <v>0.1495987506920482</v>
      </c>
      <c r="J81" s="66">
        <f t="shared" si="13"/>
        <v>-7.7370120332587167E-2</v>
      </c>
    </row>
    <row r="82" spans="1:10">
      <c r="A82" s="12">
        <v>26.5</v>
      </c>
      <c r="B82" s="64">
        <f t="shared" si="7"/>
        <v>1.4724711486800657E-2</v>
      </c>
      <c r="C82" s="65">
        <f t="shared" si="8"/>
        <v>0.6856840851709739</v>
      </c>
      <c r="D82" s="65">
        <f t="shared" si="9"/>
        <v>0.26311403164990949</v>
      </c>
      <c r="F82" s="65">
        <f t="shared" si="10"/>
        <v>0.68675371112394712</v>
      </c>
      <c r="G82" s="65">
        <f t="shared" si="11"/>
        <v>0.26291337765335548</v>
      </c>
      <c r="I82" s="66">
        <f t="shared" si="12"/>
        <v>0.15599398850076884</v>
      </c>
      <c r="J82" s="66">
        <f t="shared" si="13"/>
        <v>-7.6261229891749771E-2</v>
      </c>
    </row>
    <row r="83" spans="1:10">
      <c r="A83" s="12">
        <v>27</v>
      </c>
      <c r="B83" s="64">
        <f t="shared" si="7"/>
        <v>1.3080667955158387E-2</v>
      </c>
      <c r="C83" s="65">
        <f t="shared" si="8"/>
        <v>0.6763374072446583</v>
      </c>
      <c r="D83" s="65">
        <f t="shared" si="9"/>
        <v>0.27098774878539472</v>
      </c>
      <c r="F83" s="65">
        <f t="shared" si="10"/>
        <v>0.67744484581652997</v>
      </c>
      <c r="G83" s="65">
        <f t="shared" si="11"/>
        <v>0.27077720701864544</v>
      </c>
      <c r="I83" s="66">
        <f t="shared" si="12"/>
        <v>0.16374054724894727</v>
      </c>
      <c r="J83" s="66">
        <f t="shared" si="13"/>
        <v>-7.7694201192846091E-2</v>
      </c>
    </row>
    <row r="84" spans="1:10">
      <c r="A84" s="12">
        <v>27.5</v>
      </c>
      <c r="B84" s="64">
        <f t="shared" si="7"/>
        <v>1.1436624423516228E-2</v>
      </c>
      <c r="C84" s="65">
        <f t="shared" si="8"/>
        <v>0.66625917786178068</v>
      </c>
      <c r="D84" s="65">
        <f t="shared" si="9"/>
        <v>0.2795851048980188</v>
      </c>
      <c r="F84" s="65">
        <f t="shared" si="10"/>
        <v>0.66741520823921652</v>
      </c>
      <c r="G84" s="65">
        <f t="shared" si="11"/>
        <v>0.27935245938292302</v>
      </c>
      <c r="I84" s="66">
        <f t="shared" si="12"/>
        <v>0.17351061206329899</v>
      </c>
      <c r="J84" s="66">
        <f t="shared" si="13"/>
        <v>-8.3210983353576573E-2</v>
      </c>
    </row>
    <row r="85" spans="1:10">
      <c r="A85" s="12">
        <v>28</v>
      </c>
      <c r="B85" s="64">
        <f t="shared" si="7"/>
        <v>9.7925808918739587E-3</v>
      </c>
      <c r="C85" s="65">
        <f t="shared" si="8"/>
        <v>0.65526829283888843</v>
      </c>
      <c r="D85" s="65">
        <f t="shared" si="9"/>
        <v>0.28908567219074632</v>
      </c>
      <c r="F85" s="65">
        <f t="shared" si="10"/>
        <v>0.65649014985514809</v>
      </c>
      <c r="G85" s="65">
        <f t="shared" si="11"/>
        <v>0.28880995564221656</v>
      </c>
      <c r="I85" s="66">
        <f t="shared" si="12"/>
        <v>0.1864666777887436</v>
      </c>
      <c r="J85" s="66">
        <f t="shared" si="13"/>
        <v>-9.5375376593498373E-2</v>
      </c>
    </row>
    <row r="86" spans="1:10">
      <c r="A86" s="12">
        <v>28.5</v>
      </c>
      <c r="B86" s="64">
        <f t="shared" si="7"/>
        <v>8.1485373602316891E-3</v>
      </c>
      <c r="C86" s="65">
        <f t="shared" si="8"/>
        <v>0.64309782444301322</v>
      </c>
      <c r="D86" s="65">
        <f t="shared" si="9"/>
        <v>0.29975457608386419</v>
      </c>
      <c r="F86" s="65">
        <f t="shared" si="10"/>
        <v>0.64441465782122953</v>
      </c>
      <c r="G86" s="65">
        <f t="shared" si="11"/>
        <v>0.29939873019172503</v>
      </c>
      <c r="I86" s="66">
        <f t="shared" si="12"/>
        <v>0.20476408536396207</v>
      </c>
      <c r="J86" s="66">
        <f t="shared" si="13"/>
        <v>-0.11871241359785456</v>
      </c>
    </row>
    <row r="87" spans="1:10">
      <c r="A87" s="12">
        <v>29</v>
      </c>
      <c r="B87" s="64">
        <f t="shared" si="7"/>
        <v>6.5044938285894194E-3</v>
      </c>
      <c r="C87" s="65">
        <f t="shared" si="8"/>
        <v>0.62932622012327</v>
      </c>
      <c r="D87" s="65">
        <f t="shared" si="9"/>
        <v>0.31201141406985033</v>
      </c>
      <c r="F87" s="65">
        <f t="shared" si="10"/>
        <v>0.63079127357294995</v>
      </c>
      <c r="G87" s="65">
        <f t="shared" si="11"/>
        <v>0.31150624161805152</v>
      </c>
      <c r="I87" s="66">
        <f t="shared" si="12"/>
        <v>0.23279714126529516</v>
      </c>
      <c r="J87" s="66">
        <f t="shared" si="13"/>
        <v>-0.16190832418897516</v>
      </c>
    </row>
    <row r="88" spans="1:10">
      <c r="A88" s="12">
        <v>29.5</v>
      </c>
      <c r="B88" s="64">
        <f t="shared" si="7"/>
        <v>4.8604502969471497E-3</v>
      </c>
      <c r="C88" s="65">
        <f t="shared" si="8"/>
        <v>0.61321753338127072</v>
      </c>
      <c r="D88" s="65">
        <f t="shared" si="9"/>
        <v>0.32659066074312104</v>
      </c>
      <c r="F88" s="65">
        <f t="shared" si="10"/>
        <v>0.61493978778123359</v>
      </c>
      <c r="G88" s="65">
        <f t="shared" si="11"/>
        <v>0.32579423958590137</v>
      </c>
      <c r="I88" s="66">
        <f t="shared" si="12"/>
        <v>0.28085537451389975</v>
      </c>
      <c r="J88" s="66">
        <f t="shared" si="13"/>
        <v>-0.24385913406326232</v>
      </c>
    </row>
    <row r="89" spans="1:10">
      <c r="A89" s="12">
        <v>30</v>
      </c>
      <c r="B89" s="64">
        <f t="shared" si="7"/>
        <v>3.216406765304991E-3</v>
      </c>
      <c r="C89" s="65">
        <f t="shared" si="8"/>
        <v>0.59326282533990449</v>
      </c>
      <c r="D89" s="65">
        <f t="shared" si="9"/>
        <v>0.3450032810237878</v>
      </c>
      <c r="F89" s="65">
        <f t="shared" si="10"/>
        <v>0.59551180670691295</v>
      </c>
      <c r="G89" s="65">
        <f t="shared" si="11"/>
        <v>0.34357131470729252</v>
      </c>
      <c r="I89" s="66">
        <f t="shared" si="12"/>
        <v>0.37908685172038936</v>
      </c>
      <c r="J89" s="66">
        <f t="shared" si="13"/>
        <v>-0.41505875313589957</v>
      </c>
    </row>
    <row r="90" spans="1:10">
      <c r="A90" s="12">
        <v>30.1</v>
      </c>
      <c r="B90" s="64">
        <f t="shared" si="7"/>
        <v>2.8875980589764261E-3</v>
      </c>
      <c r="C90" s="65">
        <f t="shared" si="8"/>
        <v>0.58854486957584606</v>
      </c>
      <c r="D90" s="65">
        <f t="shared" si="9"/>
        <v>0.34941240345009011</v>
      </c>
      <c r="F90" s="65">
        <f t="shared" si="10"/>
        <v>0.59096879780745115</v>
      </c>
      <c r="G90" s="65">
        <f t="shared" si="11"/>
        <v>0.34776645848456389</v>
      </c>
      <c r="I90" s="66">
        <f t="shared" si="12"/>
        <v>0.41185105111050113</v>
      </c>
      <c r="J90" s="66">
        <f t="shared" si="13"/>
        <v>-0.4710608293449825</v>
      </c>
    </row>
    <row r="91" spans="1:10">
      <c r="A91" s="12">
        <v>30.2</v>
      </c>
      <c r="B91" s="64">
        <f t="shared" si="7"/>
        <v>2.5587893526480832E-3</v>
      </c>
      <c r="C91" s="65">
        <f t="shared" si="8"/>
        <v>0.58347828922226175</v>
      </c>
      <c r="D91" s="65">
        <f t="shared" si="9"/>
        <v>0.35417068880567587</v>
      </c>
      <c r="F91" s="65">
        <f t="shared" si="10"/>
        <v>0.58611905674693776</v>
      </c>
      <c r="G91" s="65">
        <f t="shared" si="11"/>
        <v>0.35225953558939521</v>
      </c>
      <c r="I91" s="66">
        <f t="shared" si="12"/>
        <v>0.45259053737818356</v>
      </c>
      <c r="J91" s="66">
        <f t="shared" si="13"/>
        <v>-0.53961360346487242</v>
      </c>
    </row>
    <row r="92" spans="1:10">
      <c r="A92" s="12">
        <v>30.3</v>
      </c>
      <c r="B92" s="64">
        <f t="shared" si="7"/>
        <v>2.2299806463195182E-3</v>
      </c>
      <c r="C92" s="65">
        <f t="shared" si="8"/>
        <v>0.57798567198848694</v>
      </c>
      <c r="D92" s="65">
        <f t="shared" si="9"/>
        <v>0.35935616786100777</v>
      </c>
      <c r="F92" s="65">
        <f t="shared" si="10"/>
        <v>0.58090144232054775</v>
      </c>
      <c r="G92" s="65">
        <f t="shared" si="11"/>
        <v>0.35710958264047071</v>
      </c>
      <c r="I92" s="66">
        <f t="shared" si="12"/>
        <v>0.5044710402646313</v>
      </c>
      <c r="J92" s="66">
        <f t="shared" si="13"/>
        <v>-0.6251695174482097</v>
      </c>
    </row>
    <row r="93" spans="1:10">
      <c r="A93" s="12">
        <v>30.4</v>
      </c>
      <c r="B93" s="64">
        <f t="shared" si="7"/>
        <v>1.9011719399911753E-3</v>
      </c>
      <c r="C93" s="65">
        <f t="shared" si="8"/>
        <v>0.57195752838668801</v>
      </c>
      <c r="D93" s="65">
        <f t="shared" si="9"/>
        <v>0.36507931189077403</v>
      </c>
      <c r="F93" s="65">
        <f t="shared" si="10"/>
        <v>0.57523243767446208</v>
      </c>
      <c r="G93" s="65">
        <f t="shared" si="11"/>
        <v>0.36239717339687477</v>
      </c>
      <c r="I93" s="66">
        <f t="shared" si="12"/>
        <v>0.57257910338404105</v>
      </c>
      <c r="J93" s="66">
        <f t="shared" si="13"/>
        <v>-0.73467282492898356</v>
      </c>
    </row>
    <row r="94" spans="1:10">
      <c r="A94" s="12">
        <v>30.5</v>
      </c>
      <c r="B94" s="64">
        <f t="shared" si="7"/>
        <v>1.5723632336627213E-3</v>
      </c>
      <c r="C94" s="65">
        <f t="shared" si="8"/>
        <v>0.56523049963513505</v>
      </c>
      <c r="D94" s="65">
        <f t="shared" si="9"/>
        <v>0.37150510568257633</v>
      </c>
      <c r="F94" s="65">
        <f t="shared" si="10"/>
        <v>0.56899301191086471</v>
      </c>
      <c r="G94" s="65">
        <f t="shared" si="11"/>
        <v>0.36823703752557441</v>
      </c>
      <c r="I94" s="66">
        <f t="shared" si="12"/>
        <v>0.66565981102548744</v>
      </c>
      <c r="J94" s="66">
        <f t="shared" si="13"/>
        <v>-0.87968324176794788</v>
      </c>
    </row>
    <row r="95" spans="1:10">
      <c r="A95" s="12">
        <v>30.6</v>
      </c>
      <c r="B95" s="64">
        <f t="shared" si="7"/>
        <v>1.2435545273341564E-3</v>
      </c>
      <c r="C95" s="65">
        <f t="shared" si="8"/>
        <v>0.55754226131863382</v>
      </c>
      <c r="D95" s="65">
        <f t="shared" si="9"/>
        <v>0.37889873841038069</v>
      </c>
      <c r="F95" s="65">
        <f t="shared" si="10"/>
        <v>0.56200371441054864</v>
      </c>
      <c r="G95" s="65">
        <f t="shared" si="11"/>
        <v>0.37480196238788754</v>
      </c>
      <c r="I95" s="66">
        <f t="shared" si="12"/>
        <v>0.80019998508509271</v>
      </c>
      <c r="J95" s="66">
        <f t="shared" si="13"/>
        <v>-1.0812324262890471</v>
      </c>
    </row>
    <row r="96" spans="1:10">
      <c r="A96" s="12">
        <v>30.7</v>
      </c>
      <c r="B96" s="64">
        <f t="shared" si="7"/>
        <v>9.1474582100581348E-4</v>
      </c>
      <c r="C96" s="65">
        <f t="shared" si="8"/>
        <v>0.54842343390291459</v>
      </c>
      <c r="D96" s="65">
        <f t="shared" si="9"/>
        <v>0.3877351308930867</v>
      </c>
      <c r="F96" s="65">
        <f t="shared" si="10"/>
        <v>0.55397203566843956</v>
      </c>
      <c r="G96" s="65">
        <f t="shared" si="11"/>
        <v>0.38237326541371364</v>
      </c>
      <c r="I96" s="66">
        <f t="shared" si="12"/>
        <v>1.011736811834929</v>
      </c>
      <c r="J96" s="66">
        <f t="shared" si="13"/>
        <v>-1.3828681107700636</v>
      </c>
    </row>
    <row r="97" spans="1:10">
      <c r="A97" s="12">
        <v>30.8</v>
      </c>
      <c r="B97" s="64">
        <f t="shared" si="7"/>
        <v>5.8593711467735954E-4</v>
      </c>
      <c r="C97" s="65">
        <f t="shared" si="8"/>
        <v>0.53687076920904009</v>
      </c>
      <c r="D97" s="65">
        <f t="shared" si="9"/>
        <v>0.39903002079526123</v>
      </c>
      <c r="F97" s="65">
        <f t="shared" si="10"/>
        <v>0.54436214206448774</v>
      </c>
      <c r="G97" s="65">
        <f t="shared" si="11"/>
        <v>0.39146556717301328</v>
      </c>
      <c r="I97" s="66">
        <f t="shared" si="12"/>
        <v>1.3953773021549543</v>
      </c>
      <c r="J97" s="66">
        <f t="shared" si="13"/>
        <v>-1.8957104047389928</v>
      </c>
    </row>
    <row r="98" spans="1:10">
      <c r="A98" s="12">
        <v>30.9</v>
      </c>
      <c r="B98" s="64">
        <f t="shared" si="7"/>
        <v>2.5712840834901662E-4</v>
      </c>
      <c r="C98" s="65">
        <f t="shared" si="8"/>
        <v>0.51979062103444162</v>
      </c>
      <c r="D98" s="65">
        <f t="shared" si="9"/>
        <v>0.41591499573295404</v>
      </c>
      <c r="F98" s="65">
        <f t="shared" si="10"/>
        <v>0.53197847142847654</v>
      </c>
      <c r="G98" s="65">
        <f t="shared" si="11"/>
        <v>0.40322512340814198</v>
      </c>
      <c r="I98" s="66">
        <f t="shared" si="12"/>
        <v>2.3447615060425253</v>
      </c>
      <c r="J98" s="66">
        <f t="shared" si="13"/>
        <v>-3.0510735258412858</v>
      </c>
    </row>
    <row r="99" spans="1:10">
      <c r="A99" s="67">
        <v>30.978200000000001</v>
      </c>
      <c r="B99" s="64">
        <f t="shared" si="7"/>
        <v>0</v>
      </c>
      <c r="C99" s="65">
        <f t="shared" si="8"/>
        <v>0.46760000000000002</v>
      </c>
      <c r="D99" s="65">
        <f t="shared" si="9"/>
        <v>0.46760000000000002</v>
      </c>
      <c r="F99" s="65">
        <f t="shared" si="10"/>
        <v>0.51806845110216604</v>
      </c>
      <c r="G99" s="65">
        <f t="shared" si="11"/>
        <v>0.41647359609549151</v>
      </c>
      <c r="I99" s="66">
        <f t="shared" si="12"/>
        <v>10.793081929462357</v>
      </c>
      <c r="J99" s="66">
        <f t="shared" si="13"/>
        <v>-10.933790398740062</v>
      </c>
    </row>
  </sheetData>
  <mergeCells count="3">
    <mergeCell ref="F6:G6"/>
    <mergeCell ref="C6:D6"/>
    <mergeCell ref="I6:J6"/>
  </mergeCells>
  <phoneticPr fontId="0" type="noConversion"/>
  <printOptions gridLines="1" gridLinesSet="0"/>
  <pageMargins left="0.75" right="0.75" top="1" bottom="1" header="0.4921259845" footer="0.4921259845"/>
  <headerFooter>
    <oddHeader>&amp;F</oddHeader>
    <oddFooter>Page &amp;P</oddFooter>
  </headerFooter>
  <drawing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AK43"/>
  <sheetViews>
    <sheetView workbookViewId="0">
      <selection activeCell="K40" sqref="K40"/>
    </sheetView>
  </sheetViews>
  <sheetFormatPr baseColWidth="10" defaultColWidth="11.42578125" defaultRowHeight="12"/>
  <cols>
    <col min="1" max="1" width="15.85546875" style="70" customWidth="1"/>
    <col min="2" max="37" width="10.28515625" style="84" customWidth="1"/>
    <col min="38" max="62" width="10.28515625" style="70" customWidth="1"/>
    <col min="63" max="16384" width="11.42578125" style="70"/>
  </cols>
  <sheetData>
    <row r="1" spans="1:37" s="69" customFormat="1" ht="17">
      <c r="A1" s="75" t="s">
        <v>10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</row>
    <row r="2" spans="1:37" ht="16">
      <c r="A2" s="3" t="s">
        <v>11</v>
      </c>
    </row>
    <row r="4" spans="1:37" ht="13">
      <c r="A4" s="35" t="s">
        <v>46</v>
      </c>
      <c r="B4" s="36"/>
    </row>
    <row r="5" spans="1:37" ht="13">
      <c r="A5" s="39" t="s">
        <v>47</v>
      </c>
      <c r="B5" s="40"/>
    </row>
    <row r="6" spans="1:37" ht="13" thickBot="1"/>
    <row r="7" spans="1:37" ht="13" thickBot="1">
      <c r="A7" s="71" t="s">
        <v>9</v>
      </c>
      <c r="B7" s="103">
        <v>1.1000000000000001</v>
      </c>
    </row>
    <row r="8" spans="1:37">
      <c r="A8" s="72" t="s">
        <v>71</v>
      </c>
      <c r="B8" s="85">
        <f>B7/44</f>
        <v>2.5000000000000001E-2</v>
      </c>
    </row>
    <row r="9" spans="1:37">
      <c r="A9" s="72" t="s">
        <v>72</v>
      </c>
      <c r="B9" s="86">
        <f>1/mc</f>
        <v>40</v>
      </c>
    </row>
    <row r="11" spans="1:37" ht="15">
      <c r="A11" s="68" t="s">
        <v>73</v>
      </c>
    </row>
    <row r="12" spans="1:37">
      <c r="A12" s="73" t="s">
        <v>74</v>
      </c>
      <c r="B12" s="104">
        <v>600</v>
      </c>
      <c r="C12" s="104">
        <v>620</v>
      </c>
      <c r="D12" s="104">
        <v>640</v>
      </c>
      <c r="E12" s="104">
        <v>660</v>
      </c>
      <c r="F12" s="104">
        <v>680</v>
      </c>
      <c r="G12" s="104">
        <v>700</v>
      </c>
      <c r="H12" s="104">
        <v>720</v>
      </c>
      <c r="I12" s="104">
        <v>740</v>
      </c>
      <c r="J12" s="104">
        <v>760</v>
      </c>
      <c r="K12" s="104">
        <v>780</v>
      </c>
      <c r="L12" s="104">
        <v>800</v>
      </c>
      <c r="M12" s="104">
        <v>820</v>
      </c>
      <c r="N12" s="104">
        <v>840</v>
      </c>
      <c r="O12" s="104">
        <v>860</v>
      </c>
      <c r="P12" s="104">
        <v>880</v>
      </c>
      <c r="Q12" s="104">
        <v>900</v>
      </c>
      <c r="R12" s="104">
        <v>920</v>
      </c>
      <c r="S12" s="104">
        <v>940</v>
      </c>
      <c r="T12" s="104">
        <v>960</v>
      </c>
      <c r="U12" s="104">
        <v>980</v>
      </c>
      <c r="V12" s="104">
        <v>1000</v>
      </c>
      <c r="W12" s="104">
        <v>1020</v>
      </c>
      <c r="X12" s="104">
        <v>1040</v>
      </c>
      <c r="Y12" s="104">
        <v>1060</v>
      </c>
      <c r="Z12" s="104">
        <v>1080</v>
      </c>
      <c r="AA12" s="104">
        <v>1100</v>
      </c>
      <c r="AB12" s="104">
        <v>1120</v>
      </c>
      <c r="AC12" s="104">
        <v>1140</v>
      </c>
      <c r="AD12" s="104">
        <v>1160</v>
      </c>
      <c r="AE12" s="104">
        <v>1180</v>
      </c>
      <c r="AF12" s="104">
        <v>1200</v>
      </c>
      <c r="AG12" s="104">
        <v>1220</v>
      </c>
      <c r="AH12" s="104">
        <v>1240</v>
      </c>
      <c r="AI12" s="104">
        <v>1260</v>
      </c>
      <c r="AJ12" s="104">
        <v>1280</v>
      </c>
      <c r="AK12" s="104">
        <v>1300</v>
      </c>
    </row>
    <row r="13" spans="1:37">
      <c r="A13" s="73" t="s">
        <v>75</v>
      </c>
      <c r="B13" s="105">
        <f t="shared" ref="B13:N13" si="0">0.1*$B$43*B17*(mc+B18*mc^2-mc^2*((B20+2*B21*mc+3*B22*mc^2+4*B23*mc^3)/(B19+B20*mc+B21*mc^2+B22*mc^3+B23*mc^4)^2)+B24*mc^2*EXP(-B25*mc)+B26*mc^2*EXP(-B27*mc))</f>
        <v>639.67170705027706</v>
      </c>
      <c r="C13" s="105">
        <f t="shared" si="0"/>
        <v>655.45601043937893</v>
      </c>
      <c r="D13" s="105">
        <f t="shared" si="0"/>
        <v>671.0943422232607</v>
      </c>
      <c r="E13" s="105">
        <f t="shared" si="0"/>
        <v>686.59318116161853</v>
      </c>
      <c r="F13" s="105">
        <f t="shared" si="0"/>
        <v>701.95868854142452</v>
      </c>
      <c r="G13" s="105">
        <f t="shared" si="0"/>
        <v>717.19672535855852</v>
      </c>
      <c r="H13" s="105">
        <f t="shared" si="0"/>
        <v>732.31286844355054</v>
      </c>
      <c r="I13" s="105">
        <f t="shared" si="0"/>
        <v>747.31242561359863</v>
      </c>
      <c r="J13" s="105">
        <f t="shared" si="0"/>
        <v>762.20044992397732</v>
      </c>
      <c r="K13" s="105">
        <f t="shared" si="0"/>
        <v>776.98175308420696</v>
      </c>
      <c r="L13" s="105">
        <f t="shared" si="0"/>
        <v>791.66091809758063</v>
      </c>
      <c r="M13" s="105">
        <f t="shared" si="0"/>
        <v>806.2423111770056</v>
      </c>
      <c r="N13" s="105">
        <f t="shared" si="0"/>
        <v>820.73009298502689</v>
      </c>
      <c r="O13" s="105">
        <f t="shared" ref="O13:AK13" si="1">0.1*$B$43*O17*(mc+O18*mc^2-mc^2*((O20+2*O21*mc+3*O22*mc^2+4*O23*mc^3)/(O19+O20*mc+O21*mc^2+O22*mc^3+O23*mc^4)^2)+O24*mc^2*EXP(-O25*mc)+O26*mc^2*EXP(-O27*mc))</f>
        <v>835.12822924165039</v>
      </c>
      <c r="P13" s="105">
        <f t="shared" si="1"/>
        <v>849.44050073988467</v>
      </c>
      <c r="Q13" s="105">
        <f t="shared" si="1"/>
        <v>863.67051280560781</v>
      </c>
      <c r="R13" s="105">
        <f t="shared" si="1"/>
        <v>877.82170423556067</v>
      </c>
      <c r="S13" s="105">
        <f t="shared" si="1"/>
        <v>891.8973557446659</v>
      </c>
      <c r="T13" s="105">
        <f t="shared" si="1"/>
        <v>905.900597951848</v>
      </c>
      <c r="U13" s="105">
        <f t="shared" si="1"/>
        <v>919.83441893108727</v>
      </c>
      <c r="V13" s="105">
        <f t="shared" si="1"/>
        <v>933.7016713532314</v>
      </c>
      <c r="W13" s="105">
        <f t="shared" si="1"/>
        <v>947.50507924186024</v>
      </c>
      <c r="X13" s="105">
        <f t="shared" si="1"/>
        <v>961.24724436542965</v>
      </c>
      <c r="Y13" s="105">
        <f t="shared" si="1"/>
        <v>974.93065228626995</v>
      </c>
      <c r="Z13" s="105">
        <f t="shared" si="1"/>
        <v>988.55767808602127</v>
      </c>
      <c r="AA13" s="105">
        <f t="shared" si="1"/>
        <v>1002.1305917855669</v>
      </c>
      <c r="AB13" s="105">
        <f t="shared" si="1"/>
        <v>1015.6515634768147</v>
      </c>
      <c r="AC13" s="105">
        <f t="shared" si="1"/>
        <v>1029.1226681823885</v>
      </c>
      <c r="AD13" s="105">
        <f t="shared" si="1"/>
        <v>1042.5458904584718</v>
      </c>
      <c r="AE13" s="105">
        <f t="shared" si="1"/>
        <v>1055.9231287551856</v>
      </c>
      <c r="AF13" s="105">
        <f t="shared" si="1"/>
        <v>1069.2561995479184</v>
      </c>
      <c r="AG13" s="105">
        <f t="shared" si="1"/>
        <v>1082.5468412524187</v>
      </c>
      <c r="AH13" s="105">
        <f t="shared" si="1"/>
        <v>1095.7967179356149</v>
      </c>
      <c r="AI13" s="105">
        <f t="shared" si="1"/>
        <v>1109.0074228334947</v>
      </c>
      <c r="AJ13" s="105">
        <f t="shared" si="1"/>
        <v>1122.1804816866888</v>
      </c>
      <c r="AK13" s="105">
        <f t="shared" si="1"/>
        <v>1135.3173559038114</v>
      </c>
    </row>
    <row r="14" spans="1:37" s="74" customFormat="1">
      <c r="A14" s="73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</row>
    <row r="15" spans="1:37" s="74" customFormat="1"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</row>
    <row r="16" spans="1:37">
      <c r="A16" s="81" t="s">
        <v>13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9"/>
    </row>
    <row r="17" spans="1:37">
      <c r="A17" s="82" t="s">
        <v>76</v>
      </c>
      <c r="B17" s="90">
        <f>B12-$C$42</f>
        <v>873.15</v>
      </c>
      <c r="C17" s="90">
        <f t="shared" ref="C17:N17" si="2">C12-$C$42</f>
        <v>893.15</v>
      </c>
      <c r="D17" s="90">
        <f t="shared" si="2"/>
        <v>913.15</v>
      </c>
      <c r="E17" s="90">
        <f t="shared" si="2"/>
        <v>933.15</v>
      </c>
      <c r="F17" s="90">
        <f t="shared" si="2"/>
        <v>953.15</v>
      </c>
      <c r="G17" s="90">
        <f t="shared" si="2"/>
        <v>973.15</v>
      </c>
      <c r="H17" s="90">
        <f t="shared" si="2"/>
        <v>993.15</v>
      </c>
      <c r="I17" s="90">
        <f t="shared" si="2"/>
        <v>1013.15</v>
      </c>
      <c r="J17" s="90">
        <f t="shared" si="2"/>
        <v>1033.1500000000001</v>
      </c>
      <c r="K17" s="90">
        <f t="shared" si="2"/>
        <v>1053.1500000000001</v>
      </c>
      <c r="L17" s="90">
        <f t="shared" si="2"/>
        <v>1073.1500000000001</v>
      </c>
      <c r="M17" s="90">
        <f t="shared" si="2"/>
        <v>1093.1500000000001</v>
      </c>
      <c r="N17" s="90">
        <f t="shared" si="2"/>
        <v>1113.1500000000001</v>
      </c>
      <c r="O17" s="90">
        <f t="shared" ref="O17:AK17" si="3">O12-$C$42</f>
        <v>1133.1500000000001</v>
      </c>
      <c r="P17" s="90">
        <f t="shared" si="3"/>
        <v>1153.1500000000001</v>
      </c>
      <c r="Q17" s="90">
        <f t="shared" si="3"/>
        <v>1173.1500000000001</v>
      </c>
      <c r="R17" s="90">
        <f t="shared" si="3"/>
        <v>1193.1500000000001</v>
      </c>
      <c r="S17" s="90">
        <f t="shared" si="3"/>
        <v>1213.1500000000001</v>
      </c>
      <c r="T17" s="90">
        <f t="shared" si="3"/>
        <v>1233.1500000000001</v>
      </c>
      <c r="U17" s="90">
        <f t="shared" si="3"/>
        <v>1253.1500000000001</v>
      </c>
      <c r="V17" s="90">
        <f t="shared" si="3"/>
        <v>1273.1500000000001</v>
      </c>
      <c r="W17" s="90">
        <f t="shared" si="3"/>
        <v>1293.1500000000001</v>
      </c>
      <c r="X17" s="90">
        <f t="shared" si="3"/>
        <v>1313.15</v>
      </c>
      <c r="Y17" s="90">
        <f t="shared" si="3"/>
        <v>1333.15</v>
      </c>
      <c r="Z17" s="90">
        <f t="shared" si="3"/>
        <v>1353.15</v>
      </c>
      <c r="AA17" s="90">
        <f t="shared" si="3"/>
        <v>1373.15</v>
      </c>
      <c r="AB17" s="90">
        <f t="shared" si="3"/>
        <v>1393.15</v>
      </c>
      <c r="AC17" s="90">
        <f t="shared" si="3"/>
        <v>1413.15</v>
      </c>
      <c r="AD17" s="90">
        <f t="shared" si="3"/>
        <v>1433.15</v>
      </c>
      <c r="AE17" s="90">
        <f t="shared" si="3"/>
        <v>1453.15</v>
      </c>
      <c r="AF17" s="90">
        <f t="shared" si="3"/>
        <v>1473.15</v>
      </c>
      <c r="AG17" s="90">
        <f t="shared" si="3"/>
        <v>1493.15</v>
      </c>
      <c r="AH17" s="90">
        <f t="shared" si="3"/>
        <v>1513.15</v>
      </c>
      <c r="AI17" s="90">
        <f t="shared" si="3"/>
        <v>1533.15</v>
      </c>
      <c r="AJ17" s="90">
        <f t="shared" si="3"/>
        <v>1553.15</v>
      </c>
      <c r="AK17" s="91">
        <f t="shared" si="3"/>
        <v>1573.15</v>
      </c>
    </row>
    <row r="18" spans="1:37">
      <c r="A18" s="78" t="s">
        <v>77</v>
      </c>
      <c r="B18" s="92">
        <f t="shared" ref="B18:N18" si="4">$B31*B$17^-4+$C31*B$17^-2+$D31/B$17+$E31+$F31*B$17+$G31*B$17^2</f>
        <v>2170.6565358755656</v>
      </c>
      <c r="C18" s="92">
        <f t="shared" si="4"/>
        <v>2123.8238163799474</v>
      </c>
      <c r="D18" s="92">
        <f t="shared" si="4"/>
        <v>2079.0425766848271</v>
      </c>
      <c r="E18" s="92">
        <f t="shared" si="4"/>
        <v>2036.180910035632</v>
      </c>
      <c r="F18" s="92">
        <f t="shared" si="4"/>
        <v>1995.1179809051566</v>
      </c>
      <c r="G18" s="92">
        <f t="shared" si="4"/>
        <v>1955.7428873244105</v>
      </c>
      <c r="H18" s="92">
        <f t="shared" si="4"/>
        <v>1917.9536606753763</v>
      </c>
      <c r="I18" s="92">
        <f t="shared" si="4"/>
        <v>1881.6563839507971</v>
      </c>
      <c r="J18" s="92">
        <f t="shared" si="4"/>
        <v>1846.7644124277692</v>
      </c>
      <c r="K18" s="92">
        <f t="shared" si="4"/>
        <v>1813.1976831408156</v>
      </c>
      <c r="L18" s="92">
        <f t="shared" si="4"/>
        <v>1780.8821015699109</v>
      </c>
      <c r="M18" s="92">
        <f t="shared" si="4"/>
        <v>1749.7489956545303</v>
      </c>
      <c r="N18" s="92">
        <f t="shared" si="4"/>
        <v>1719.7346286661725</v>
      </c>
      <c r="O18" s="92">
        <f t="shared" ref="O18:AK18" si="5">$B31*O$17^-4+$C31*O$17^-2+$D31/O$17+$E31+$F31*O$17+$G31*O$17^2</f>
        <v>1690.7797636674313</v>
      </c>
      <c r="P18" s="92">
        <f t="shared" si="5"/>
        <v>1662.8292732946711</v>
      </c>
      <c r="Q18" s="92">
        <f t="shared" si="5"/>
        <v>1635.8317894555257</v>
      </c>
      <c r="R18" s="92">
        <f t="shared" si="5"/>
        <v>1609.739388257763</v>
      </c>
      <c r="S18" s="92">
        <f t="shared" si="5"/>
        <v>1584.5073061037381</v>
      </c>
      <c r="T18" s="92">
        <f t="shared" si="5"/>
        <v>1560.0936834121962</v>
      </c>
      <c r="U18" s="92">
        <f t="shared" si="5"/>
        <v>1536.4593328809399</v>
      </c>
      <c r="V18" s="92">
        <f t="shared" si="5"/>
        <v>1513.5675295917606</v>
      </c>
      <c r="W18" s="92">
        <f t="shared" si="5"/>
        <v>1491.3838205929319</v>
      </c>
      <c r="X18" s="92">
        <f t="shared" si="5"/>
        <v>1469.8758518826867</v>
      </c>
      <c r="Y18" s="92">
        <f t="shared" si="5"/>
        <v>1449.0132109663202</v>
      </c>
      <c r="Z18" s="92">
        <f t="shared" si="5"/>
        <v>1428.7672833756419</v>
      </c>
      <c r="AA18" s="92">
        <f t="shared" si="5"/>
        <v>1409.111121727233</v>
      </c>
      <c r="AB18" s="92">
        <f t="shared" si="5"/>
        <v>1390.0193260594694</v>
      </c>
      <c r="AC18" s="92">
        <f t="shared" si="5"/>
        <v>1371.4679343309274</v>
      </c>
      <c r="AD18" s="92">
        <f t="shared" si="5"/>
        <v>1353.4343220875344</v>
      </c>
      <c r="AE18" s="92">
        <f t="shared" si="5"/>
        <v>1335.8971104151326</v>
      </c>
      <c r="AF18" s="92">
        <f t="shared" si="5"/>
        <v>1318.8360813900485</v>
      </c>
      <c r="AG18" s="92">
        <f t="shared" si="5"/>
        <v>1302.2321003246491</v>
      </c>
      <c r="AH18" s="92">
        <f t="shared" si="5"/>
        <v>1286.0670441791956</v>
      </c>
      <c r="AI18" s="92">
        <f t="shared" si="5"/>
        <v>1270.3237355769168</v>
      </c>
      <c r="AJ18" s="92">
        <f t="shared" si="5"/>
        <v>1254.9858819172327</v>
      </c>
      <c r="AK18" s="93">
        <f t="shared" si="5"/>
        <v>1240.0380191334266</v>
      </c>
    </row>
    <row r="19" spans="1:37">
      <c r="A19" s="78" t="s">
        <v>0</v>
      </c>
      <c r="B19" s="92">
        <f t="shared" ref="B19:N19" si="6">$B32*B$17^-4+$C32*B$17^-2+$D32/B$17+$E32+$F32*B$17+$G32*B$17^2</f>
        <v>5.287269769446999E-3</v>
      </c>
      <c r="C19" s="92">
        <f t="shared" si="6"/>
        <v>5.4122517174003786E-3</v>
      </c>
      <c r="D19" s="92">
        <f t="shared" si="6"/>
        <v>5.5374754442577582E-3</v>
      </c>
      <c r="E19" s="92">
        <f t="shared" si="6"/>
        <v>5.6629409500191389E-3</v>
      </c>
      <c r="F19" s="92">
        <f t="shared" si="6"/>
        <v>5.7886482346845188E-3</v>
      </c>
      <c r="G19" s="92">
        <f t="shared" si="6"/>
        <v>5.9145972982538987E-3</v>
      </c>
      <c r="H19" s="92">
        <f t="shared" si="6"/>
        <v>6.0407881407272788E-3</v>
      </c>
      <c r="I19" s="92">
        <f t="shared" si="6"/>
        <v>6.1672207621046582E-3</v>
      </c>
      <c r="J19" s="92">
        <f t="shared" si="6"/>
        <v>6.2938951623860385E-3</v>
      </c>
      <c r="K19" s="92">
        <f t="shared" si="6"/>
        <v>6.4208113415714189E-3</v>
      </c>
      <c r="L19" s="92">
        <f t="shared" si="6"/>
        <v>6.5479692996607986E-3</v>
      </c>
      <c r="M19" s="92">
        <f t="shared" si="6"/>
        <v>6.6753690366541793E-3</v>
      </c>
      <c r="N19" s="92">
        <f t="shared" si="6"/>
        <v>6.8030105525515592E-3</v>
      </c>
      <c r="O19" s="92">
        <f t="shared" ref="O19:AK19" si="7">$B32*O$17^-4+$C32*O$17^-2+$D32/O$17+$E32+$F32*O$17+$G32*O$17^2</f>
        <v>6.9308938473529392E-3</v>
      </c>
      <c r="P19" s="92">
        <f t="shared" si="7"/>
        <v>7.0590189210583193E-3</v>
      </c>
      <c r="Q19" s="92">
        <f t="shared" si="7"/>
        <v>7.1873857736676986E-3</v>
      </c>
      <c r="R19" s="92">
        <f t="shared" si="7"/>
        <v>7.3159944051810798E-3</v>
      </c>
      <c r="S19" s="92">
        <f t="shared" si="7"/>
        <v>7.4448448155984594E-3</v>
      </c>
      <c r="T19" s="92">
        <f t="shared" si="7"/>
        <v>7.573937004919839E-3</v>
      </c>
      <c r="U19" s="92">
        <f t="shared" si="7"/>
        <v>7.7032709731452197E-3</v>
      </c>
      <c r="V19" s="92">
        <f t="shared" si="7"/>
        <v>7.8328467202745996E-3</v>
      </c>
      <c r="W19" s="92">
        <f t="shared" si="7"/>
        <v>7.9626642463079787E-3</v>
      </c>
      <c r="X19" s="92">
        <f t="shared" si="7"/>
        <v>8.0927235512453597E-3</v>
      </c>
      <c r="Y19" s="92">
        <f t="shared" si="7"/>
        <v>8.2230246350867391E-3</v>
      </c>
      <c r="Z19" s="92">
        <f t="shared" si="7"/>
        <v>8.3535674978321203E-3</v>
      </c>
      <c r="AA19" s="92">
        <f t="shared" si="7"/>
        <v>8.4843521394814981E-3</v>
      </c>
      <c r="AB19" s="92">
        <f t="shared" si="7"/>
        <v>8.6153785600348795E-3</v>
      </c>
      <c r="AC19" s="92">
        <f t="shared" si="7"/>
        <v>8.7466467594922593E-3</v>
      </c>
      <c r="AD19" s="92">
        <f t="shared" si="7"/>
        <v>8.8781567378536375E-3</v>
      </c>
      <c r="AE19" s="92">
        <f t="shared" si="7"/>
        <v>9.0099084951190175E-3</v>
      </c>
      <c r="AF19" s="92">
        <f t="shared" si="7"/>
        <v>9.1419020312883976E-3</v>
      </c>
      <c r="AG19" s="92">
        <f t="shared" si="7"/>
        <v>9.2741373463617795E-3</v>
      </c>
      <c r="AH19" s="92">
        <f t="shared" si="7"/>
        <v>9.4066144403391581E-3</v>
      </c>
      <c r="AI19" s="92">
        <f t="shared" si="7"/>
        <v>9.5393333132205386E-3</v>
      </c>
      <c r="AJ19" s="92">
        <f t="shared" si="7"/>
        <v>9.6722939650059174E-3</v>
      </c>
      <c r="AK19" s="93">
        <f t="shared" si="7"/>
        <v>9.8054963956952981E-3</v>
      </c>
    </row>
    <row r="20" spans="1:37">
      <c r="A20" s="78" t="s">
        <v>1</v>
      </c>
      <c r="B20" s="92">
        <f t="shared" ref="B20:N20" si="8">$B33*B$17^-4+$C33*B$17^-2+$D33/B$17+$E33+$F33*B$17+$G33*B$17^2</f>
        <v>7.333266984215249E-2</v>
      </c>
      <c r="C20" s="92">
        <f t="shared" si="8"/>
        <v>7.4986553587610291E-2</v>
      </c>
      <c r="D20" s="92">
        <f t="shared" si="8"/>
        <v>7.6645430621308089E-2</v>
      </c>
      <c r="E20" s="92">
        <f t="shared" si="8"/>
        <v>7.8309300943245896E-2</v>
      </c>
      <c r="F20" s="92">
        <f t="shared" si="8"/>
        <v>7.99781645534237E-2</v>
      </c>
      <c r="G20" s="92">
        <f t="shared" si="8"/>
        <v>8.16520214518415E-2</v>
      </c>
      <c r="H20" s="92">
        <f t="shared" si="8"/>
        <v>8.3330871638499296E-2</v>
      </c>
      <c r="I20" s="92">
        <f t="shared" si="8"/>
        <v>8.5014715113397102E-2</v>
      </c>
      <c r="J20" s="92">
        <f t="shared" si="8"/>
        <v>8.6703551876534904E-2</v>
      </c>
      <c r="K20" s="92">
        <f t="shared" si="8"/>
        <v>8.8397381927912702E-2</v>
      </c>
      <c r="L20" s="92">
        <f t="shared" si="8"/>
        <v>9.009620526753051E-2</v>
      </c>
      <c r="M20" s="92">
        <f t="shared" si="8"/>
        <v>9.1800021895388301E-2</v>
      </c>
      <c r="N20" s="92">
        <f t="shared" si="8"/>
        <v>9.3508831811486115E-2</v>
      </c>
      <c r="O20" s="92">
        <f t="shared" ref="O20:AK20" si="9">$B33*O$17^-4+$C33*O$17^-2+$D33/O$17+$E33+$F33*O$17+$G33*O$17^2</f>
        <v>9.5222635015823912E-2</v>
      </c>
      <c r="P20" s="92">
        <f t="shared" si="9"/>
        <v>9.6941431508401704E-2</v>
      </c>
      <c r="Q20" s="92">
        <f t="shared" si="9"/>
        <v>9.8665221289219493E-2</v>
      </c>
      <c r="R20" s="92">
        <f t="shared" si="9"/>
        <v>0.10039400435827731</v>
      </c>
      <c r="S20" s="92">
        <f t="shared" si="9"/>
        <v>0.1021277807155751</v>
      </c>
      <c r="T20" s="92">
        <f t="shared" si="9"/>
        <v>0.10386655036111291</v>
      </c>
      <c r="U20" s="92">
        <f t="shared" si="9"/>
        <v>0.10561031329489071</v>
      </c>
      <c r="V20" s="92">
        <f t="shared" si="9"/>
        <v>0.1073590695169085</v>
      </c>
      <c r="W20" s="92">
        <f t="shared" si="9"/>
        <v>0.10911281902716631</v>
      </c>
      <c r="X20" s="92">
        <f t="shared" si="9"/>
        <v>0.11087156182566411</v>
      </c>
      <c r="Y20" s="92">
        <f t="shared" si="9"/>
        <v>0.11263529791240191</v>
      </c>
      <c r="Z20" s="92">
        <f t="shared" si="9"/>
        <v>0.11440402728737971</v>
      </c>
      <c r="AA20" s="92">
        <f t="shared" si="9"/>
        <v>0.1161777499505975</v>
      </c>
      <c r="AB20" s="92">
        <f t="shared" si="9"/>
        <v>0.1179564659020553</v>
      </c>
      <c r="AC20" s="92">
        <f t="shared" si="9"/>
        <v>0.1197401751417531</v>
      </c>
      <c r="AD20" s="92">
        <f t="shared" si="9"/>
        <v>0.12152887766969091</v>
      </c>
      <c r="AE20" s="92">
        <f t="shared" si="9"/>
        <v>0.1233225734858687</v>
      </c>
      <c r="AF20" s="92">
        <f t="shared" si="9"/>
        <v>0.1251212625902865</v>
      </c>
      <c r="AG20" s="92">
        <f t="shared" si="9"/>
        <v>0.12692494498294432</v>
      </c>
      <c r="AH20" s="92">
        <f t="shared" si="9"/>
        <v>0.12873362066384211</v>
      </c>
      <c r="AI20" s="92">
        <f t="shared" si="9"/>
        <v>0.1305472896329799</v>
      </c>
      <c r="AJ20" s="92">
        <f t="shared" si="9"/>
        <v>0.13236595189035769</v>
      </c>
      <c r="AK20" s="93">
        <f t="shared" si="9"/>
        <v>0.13418960743597549</v>
      </c>
    </row>
    <row r="21" spans="1:37">
      <c r="A21" s="78" t="s">
        <v>2</v>
      </c>
      <c r="B21" s="92">
        <f t="shared" ref="B21:N21" si="10">$B34*B$17^-4+$C34*B$17^-2+$D34/B$17+$E34+$F34*B$17+$G34*B$17^2</f>
        <v>0.26063736613200361</v>
      </c>
      <c r="C21" s="92">
        <f t="shared" si="10"/>
        <v>0.26889003415573226</v>
      </c>
      <c r="D21" s="92">
        <f t="shared" si="10"/>
        <v>0.27708431928208954</v>
      </c>
      <c r="E21" s="92">
        <f t="shared" si="10"/>
        <v>0.28522031736600373</v>
      </c>
      <c r="F21" s="92">
        <f t="shared" si="10"/>
        <v>0.29329811621708557</v>
      </c>
      <c r="G21" s="92">
        <f t="shared" si="10"/>
        <v>0.30131779642635803</v>
      </c>
      <c r="H21" s="92">
        <f t="shared" si="10"/>
        <v>0.30927943209309372</v>
      </c>
      <c r="I21" s="92">
        <f t="shared" si="10"/>
        <v>0.31718309146556423</v>
      </c>
      <c r="J21" s="92">
        <f t="shared" si="10"/>
        <v>0.32502883750736578</v>
      </c>
      <c r="K21" s="92">
        <f t="shared" si="10"/>
        <v>0.33281672839921783</v>
      </c>
      <c r="L21" s="92">
        <f t="shared" si="10"/>
        <v>0.34054681798464698</v>
      </c>
      <c r="M21" s="92">
        <f t="shared" si="10"/>
        <v>0.34821915616674931</v>
      </c>
      <c r="N21" s="92">
        <f t="shared" si="10"/>
        <v>0.35583378926217896</v>
      </c>
      <c r="O21" s="92">
        <f t="shared" ref="O21:AK21" si="11">$B34*O$17^-4+$C34*O$17^-2+$D34/O$17+$E34+$F34*O$17+$G34*O$17^2</f>
        <v>0.36339076031765055</v>
      </c>
      <c r="P21" s="92">
        <f t="shared" si="11"/>
        <v>0.37089010939350414</v>
      </c>
      <c r="Q21" s="92">
        <f t="shared" si="11"/>
        <v>0.37833187381826644</v>
      </c>
      <c r="R21" s="92">
        <f t="shared" si="11"/>
        <v>0.38571608841760863</v>
      </c>
      <c r="S21" s="92">
        <f t="shared" si="11"/>
        <v>0.39304278572065682</v>
      </c>
      <c r="T21" s="92">
        <f t="shared" si="11"/>
        <v>0.40031199614622576</v>
      </c>
      <c r="U21" s="92">
        <f t="shared" si="11"/>
        <v>0.40752374817121995</v>
      </c>
      <c r="V21" s="92">
        <f t="shared" si="11"/>
        <v>0.4146780684831613</v>
      </c>
      <c r="W21" s="92">
        <f t="shared" si="11"/>
        <v>0.42177498211856301</v>
      </c>
      <c r="X21" s="92">
        <f t="shared" si="11"/>
        <v>0.4288145125886586</v>
      </c>
      <c r="Y21" s="92">
        <f t="shared" si="11"/>
        <v>0.43579668199381383</v>
      </c>
      <c r="Z21" s="92">
        <f t="shared" si="11"/>
        <v>0.44272151112779168</v>
      </c>
      <c r="AA21" s="92">
        <f t="shared" si="11"/>
        <v>0.4495890195729062</v>
      </c>
      <c r="AB21" s="92">
        <f t="shared" si="11"/>
        <v>0.45639922578698022</v>
      </c>
      <c r="AC21" s="92">
        <f t="shared" si="11"/>
        <v>0.46315214718291853</v>
      </c>
      <c r="AD21" s="92">
        <f t="shared" si="11"/>
        <v>0.46984780020161854</v>
      </c>
      <c r="AE21" s="92">
        <f t="shared" si="11"/>
        <v>0.47648620037886003</v>
      </c>
      <c r="AF21" s="92">
        <f t="shared" si="11"/>
        <v>0.48306736240674586</v>
      </c>
      <c r="AG21" s="92">
        <f t="shared" si="11"/>
        <v>0.48959130019020541</v>
      </c>
      <c r="AH21" s="92">
        <f t="shared" si="11"/>
        <v>0.49605802689901701</v>
      </c>
      <c r="AI21" s="92">
        <f t="shared" si="11"/>
        <v>0.50246755501575724</v>
      </c>
      <c r="AJ21" s="92">
        <f t="shared" si="11"/>
        <v>0.50881989638004788</v>
      </c>
      <c r="AK21" s="93">
        <f t="shared" si="11"/>
        <v>0.5151150622294256</v>
      </c>
    </row>
    <row r="22" spans="1:37">
      <c r="A22" s="78" t="s">
        <v>3</v>
      </c>
      <c r="B22" s="92">
        <f t="shared" ref="B22:N22" si="12">$B35*B$17^-4+$C35*B$17^-2+$D35/B$17+$E35+$F35*B$17+$G35*B$17^2</f>
        <v>17.747308866613071</v>
      </c>
      <c r="C22" s="92">
        <f t="shared" si="12"/>
        <v>18.141438580614253</v>
      </c>
      <c r="D22" s="92">
        <f t="shared" si="12"/>
        <v>18.540045404234917</v>
      </c>
      <c r="E22" s="92">
        <f t="shared" si="12"/>
        <v>18.943129328477184</v>
      </c>
      <c r="F22" s="92">
        <f t="shared" si="12"/>
        <v>19.350690345098389</v>
      </c>
      <c r="G22" s="92">
        <f t="shared" si="12"/>
        <v>19.762728446533476</v>
      </c>
      <c r="H22" s="92">
        <f t="shared" si="12"/>
        <v>20.179243625826764</v>
      </c>
      <c r="I22" s="92">
        <f t="shared" si="12"/>
        <v>20.600235876571805</v>
      </c>
      <c r="J22" s="92">
        <f t="shared" si="12"/>
        <v>21.025705192858226</v>
      </c>
      <c r="K22" s="92">
        <f t="shared" si="12"/>
        <v>21.455651569224614</v>
      </c>
      <c r="L22" s="92">
        <f t="shared" si="12"/>
        <v>21.890075000616694</v>
      </c>
      <c r="M22" s="92">
        <f t="shared" si="12"/>
        <v>22.328975482350067</v>
      </c>
      <c r="N22" s="92">
        <f t="shared" si="12"/>
        <v>22.772353010077019</v>
      </c>
      <c r="O22" s="92">
        <f t="shared" ref="O22:AK22" si="13">$B35*O$17^-4+$C35*O$17^-2+$D35/O$17+$E35+$F35*O$17+$G35*O$17^2</f>
        <v>23.220207579756753</v>
      </c>
      <c r="P22" s="92">
        <f t="shared" si="13"/>
        <v>23.672539187628818</v>
      </c>
      <c r="Q22" s="92">
        <f t="shared" si="13"/>
        <v>24.129347830189193</v>
      </c>
      <c r="R22" s="92">
        <f t="shared" si="13"/>
        <v>24.590633504168807</v>
      </c>
      <c r="S22" s="92">
        <f t="shared" si="13"/>
        <v>25.056396206514151</v>
      </c>
      <c r="T22" s="92">
        <f t="shared" si="13"/>
        <v>25.526635934369828</v>
      </c>
      <c r="U22" s="92">
        <f t="shared" si="13"/>
        <v>26.001352685062713</v>
      </c>
      <c r="V22" s="92">
        <f t="shared" si="13"/>
        <v>26.480546456087659</v>
      </c>
      <c r="W22" s="92">
        <f t="shared" si="13"/>
        <v>26.964217245094488</v>
      </c>
      <c r="X22" s="92">
        <f t="shared" si="13"/>
        <v>27.452365049876217</v>
      </c>
      <c r="Y22" s="92">
        <f t="shared" si="13"/>
        <v>27.944989868358284</v>
      </c>
      <c r="Z22" s="92">
        <f t="shared" si="13"/>
        <v>28.442091698588783</v>
      </c>
      <c r="AA22" s="92">
        <f t="shared" si="13"/>
        <v>28.943670538729528</v>
      </c>
      <c r="AB22" s="92">
        <f t="shared" si="13"/>
        <v>29.449726387047889</v>
      </c>
      <c r="AC22" s="92">
        <f t="shared" si="13"/>
        <v>29.960259241909323</v>
      </c>
      <c r="AD22" s="92">
        <f t="shared" si="13"/>
        <v>30.475269101770525</v>
      </c>
      <c r="AE22" s="92">
        <f t="shared" si="13"/>
        <v>30.994755965173162</v>
      </c>
      <c r="AF22" s="92">
        <f t="shared" si="13"/>
        <v>31.518719830738078</v>
      </c>
      <c r="AG22" s="92">
        <f t="shared" si="13"/>
        <v>32.047160697160031</v>
      </c>
      <c r="AH22" s="92">
        <f t="shared" si="13"/>
        <v>32.580078563202775</v>
      </c>
      <c r="AI22" s="92">
        <f t="shared" si="13"/>
        <v>33.117473427694563</v>
      </c>
      <c r="AJ22" s="92">
        <f t="shared" si="13"/>
        <v>33.659345289524026</v>
      </c>
      <c r="AK22" s="93">
        <f t="shared" si="13"/>
        <v>34.205694147636301</v>
      </c>
    </row>
    <row r="23" spans="1:37">
      <c r="A23" s="78" t="s">
        <v>4</v>
      </c>
      <c r="B23" s="92">
        <f t="shared" ref="B23:N23" si="14">$B36*B$17^-4+$C36*B$17^-2+$D36/B$17+$E36+$F36*B$17+$G36*B$17^2</f>
        <v>0.75522299000000004</v>
      </c>
      <c r="C23" s="92">
        <f t="shared" si="14"/>
        <v>0.75522299000000004</v>
      </c>
      <c r="D23" s="92">
        <f t="shared" si="14"/>
        <v>0.75522299000000004</v>
      </c>
      <c r="E23" s="92">
        <f t="shared" si="14"/>
        <v>0.75522299000000004</v>
      </c>
      <c r="F23" s="92">
        <f t="shared" si="14"/>
        <v>0.75522299000000004</v>
      </c>
      <c r="G23" s="92">
        <f t="shared" si="14"/>
        <v>0.75522299000000004</v>
      </c>
      <c r="H23" s="92">
        <f t="shared" si="14"/>
        <v>0.75522299000000004</v>
      </c>
      <c r="I23" s="92">
        <f t="shared" si="14"/>
        <v>0.75522299000000004</v>
      </c>
      <c r="J23" s="92">
        <f t="shared" si="14"/>
        <v>0.75522299000000004</v>
      </c>
      <c r="K23" s="92">
        <f t="shared" si="14"/>
        <v>0.75522299000000004</v>
      </c>
      <c r="L23" s="92">
        <f t="shared" si="14"/>
        <v>0.75522299000000004</v>
      </c>
      <c r="M23" s="92">
        <f t="shared" si="14"/>
        <v>0.75522299000000004</v>
      </c>
      <c r="N23" s="92">
        <f t="shared" si="14"/>
        <v>0.75522299000000004</v>
      </c>
      <c r="O23" s="92">
        <f t="shared" ref="O23:AK23" si="15">$B36*O$17^-4+$C36*O$17^-2+$D36/O$17+$E36+$F36*O$17+$G36*O$17^2</f>
        <v>0.75522299000000004</v>
      </c>
      <c r="P23" s="92">
        <f t="shared" si="15"/>
        <v>0.75522299000000004</v>
      </c>
      <c r="Q23" s="92">
        <f t="shared" si="15"/>
        <v>0.75522299000000004</v>
      </c>
      <c r="R23" s="92">
        <f t="shared" si="15"/>
        <v>0.75522299000000004</v>
      </c>
      <c r="S23" s="92">
        <f t="shared" si="15"/>
        <v>0.75522299000000004</v>
      </c>
      <c r="T23" s="92">
        <f t="shared" si="15"/>
        <v>0.75522299000000004</v>
      </c>
      <c r="U23" s="92">
        <f t="shared" si="15"/>
        <v>0.75522299000000004</v>
      </c>
      <c r="V23" s="92">
        <f t="shared" si="15"/>
        <v>0.75522299000000004</v>
      </c>
      <c r="W23" s="92">
        <f t="shared" si="15"/>
        <v>0.75522299000000004</v>
      </c>
      <c r="X23" s="92">
        <f t="shared" si="15"/>
        <v>0.75522299000000004</v>
      </c>
      <c r="Y23" s="92">
        <f t="shared" si="15"/>
        <v>0.75522299000000004</v>
      </c>
      <c r="Z23" s="92">
        <f t="shared" si="15"/>
        <v>0.75522299000000004</v>
      </c>
      <c r="AA23" s="92">
        <f t="shared" si="15"/>
        <v>0.75522299000000004</v>
      </c>
      <c r="AB23" s="92">
        <f t="shared" si="15"/>
        <v>0.75522299000000004</v>
      </c>
      <c r="AC23" s="92">
        <f t="shared" si="15"/>
        <v>0.75522299000000004</v>
      </c>
      <c r="AD23" s="92">
        <f t="shared" si="15"/>
        <v>0.75522299000000004</v>
      </c>
      <c r="AE23" s="92">
        <f t="shared" si="15"/>
        <v>0.75522299000000004</v>
      </c>
      <c r="AF23" s="92">
        <f t="shared" si="15"/>
        <v>0.75522299000000004</v>
      </c>
      <c r="AG23" s="92">
        <f t="shared" si="15"/>
        <v>0.75522299000000004</v>
      </c>
      <c r="AH23" s="92">
        <f t="shared" si="15"/>
        <v>0.75522299000000004</v>
      </c>
      <c r="AI23" s="92">
        <f t="shared" si="15"/>
        <v>0.75522299000000004</v>
      </c>
      <c r="AJ23" s="92">
        <f t="shared" si="15"/>
        <v>0.75522299000000004</v>
      </c>
      <c r="AK23" s="93">
        <f t="shared" si="15"/>
        <v>0.75522299000000004</v>
      </c>
    </row>
    <row r="24" spans="1:37">
      <c r="A24" s="78" t="s">
        <v>5</v>
      </c>
      <c r="B24" s="92">
        <f t="shared" ref="B24:N24" si="16">$B37*B$17^-4+$C37*B$17^-2+$D37/B$17+$E37+$F37*B$17+$G37*B$17^2</f>
        <v>586.14189631324405</v>
      </c>
      <c r="C24" s="92">
        <f t="shared" si="16"/>
        <v>569.94904408508933</v>
      </c>
      <c r="D24" s="92">
        <f t="shared" si="16"/>
        <v>554.57371877520552</v>
      </c>
      <c r="E24" s="92">
        <f t="shared" si="16"/>
        <v>539.95669088693637</v>
      </c>
      <c r="F24" s="92">
        <f t="shared" si="16"/>
        <v>526.04423537397997</v>
      </c>
      <c r="G24" s="92">
        <f t="shared" si="16"/>
        <v>512.78751402890839</v>
      </c>
      <c r="H24" s="92">
        <f t="shared" si="16"/>
        <v>500.14203842463462</v>
      </c>
      <c r="I24" s="92">
        <f t="shared" si="16"/>
        <v>488.0672015086559</v>
      </c>
      <c r="J24" s="92">
        <f t="shared" si="16"/>
        <v>476.52586790401921</v>
      </c>
      <c r="K24" s="92">
        <f t="shared" si="16"/>
        <v>465.48401457345733</v>
      </c>
      <c r="L24" s="92">
        <f t="shared" si="16"/>
        <v>454.91041482258993</v>
      </c>
      <c r="M24" s="92">
        <f t="shared" si="16"/>
        <v>444.77635970866595</v>
      </c>
      <c r="N24" s="92">
        <f t="shared" si="16"/>
        <v>435.05541182610068</v>
      </c>
      <c r="O24" s="92">
        <f t="shared" ref="O24:AK24" si="17">$B37*O$17^-4+$C37*O$17^-2+$D37/O$17+$E37+$F37*O$17+$G37*O$17^2</f>
        <v>425.72318719338</v>
      </c>
      <c r="P24" s="92">
        <f t="shared" si="17"/>
        <v>416.75716159527894</v>
      </c>
      <c r="Q24" s="92">
        <f t="shared" si="17"/>
        <v>408.13649826192614</v>
      </c>
      <c r="R24" s="92">
        <f t="shared" si="17"/>
        <v>399.84189420991436</v>
      </c>
      <c r="S24" s="92">
        <f t="shared" si="17"/>
        <v>391.85544294492058</v>
      </c>
      <c r="T24" s="92">
        <f t="shared" si="17"/>
        <v>384.16051154195776</v>
      </c>
      <c r="U24" s="92">
        <f t="shared" si="17"/>
        <v>376.74163038807603</v>
      </c>
      <c r="V24" s="92">
        <f t="shared" si="17"/>
        <v>369.58439410096918</v>
      </c>
      <c r="W24" s="92">
        <f t="shared" si="17"/>
        <v>362.67537233201625</v>
      </c>
      <c r="X24" s="92">
        <f t="shared" si="17"/>
        <v>356.00202932916909</v>
      </c>
      <c r="Y24" s="92">
        <f t="shared" si="17"/>
        <v>349.55265127821315</v>
      </c>
      <c r="Z24" s="92">
        <f t="shared" si="17"/>
        <v>343.31628056397255</v>
      </c>
      <c r="AA24" s="92">
        <f t="shared" si="17"/>
        <v>337.28265619906858</v>
      </c>
      <c r="AB24" s="92">
        <f t="shared" si="17"/>
        <v>331.44215975942848</v>
      </c>
      <c r="AC24" s="92">
        <f t="shared" si="17"/>
        <v>325.78576624503722</v>
      </c>
      <c r="AD24" s="92">
        <f t="shared" si="17"/>
        <v>320.30499935321183</v>
      </c>
      <c r="AE24" s="92">
        <f t="shared" si="17"/>
        <v>314.99189071149351</v>
      </c>
      <c r="AF24" s="92">
        <f t="shared" si="17"/>
        <v>309.83894266935482</v>
      </c>
      <c r="AG24" s="92">
        <f t="shared" si="17"/>
        <v>304.83909429340758</v>
      </c>
      <c r="AH24" s="92">
        <f t="shared" si="17"/>
        <v>299.98569025058293</v>
      </c>
      <c r="AI24" s="92">
        <f t="shared" si="17"/>
        <v>295.27245229861387</v>
      </c>
      <c r="AJ24" s="92">
        <f t="shared" si="17"/>
        <v>290.69345313375919</v>
      </c>
      <c r="AK24" s="93">
        <f t="shared" si="17"/>
        <v>286.24309237262304</v>
      </c>
    </row>
    <row r="25" spans="1:37">
      <c r="A25" s="78" t="s">
        <v>6</v>
      </c>
      <c r="B25" s="92">
        <f t="shared" ref="B25:N25" si="18">$B38*B$17^-4+$C38*B$17^-2+$D38/B$17+$E38+$F38*B$17+$G38*B$17^2</f>
        <v>120.17761808452155</v>
      </c>
      <c r="C25" s="92">
        <f t="shared" si="18"/>
        <v>120.16728727593349</v>
      </c>
      <c r="D25" s="92">
        <f t="shared" si="18"/>
        <v>120.15740900235448</v>
      </c>
      <c r="E25" s="92">
        <f t="shared" si="18"/>
        <v>120.14795416653271</v>
      </c>
      <c r="F25" s="92">
        <f t="shared" si="18"/>
        <v>120.13889611341341</v>
      </c>
      <c r="G25" s="92">
        <f t="shared" si="18"/>
        <v>120.13021037918101</v>
      </c>
      <c r="H25" s="92">
        <f t="shared" si="18"/>
        <v>120.12187447062377</v>
      </c>
      <c r="I25" s="92">
        <f t="shared" si="18"/>
        <v>120.11386767063119</v>
      </c>
      <c r="J25" s="92">
        <f t="shared" si="18"/>
        <v>120.10617086628272</v>
      </c>
      <c r="K25" s="92">
        <f t="shared" si="18"/>
        <v>120.09876639652471</v>
      </c>
      <c r="L25" s="92">
        <f t="shared" si="18"/>
        <v>120.0916379168802</v>
      </c>
      <c r="M25" s="92">
        <f t="shared" si="18"/>
        <v>120.0847702790102</v>
      </c>
      <c r="N25" s="92">
        <f t="shared" si="18"/>
        <v>120.07814942325831</v>
      </c>
      <c r="O25" s="92">
        <f t="shared" ref="O25:AK25" si="19">$B38*O$17^-4+$C38*O$17^-2+$D38/O$17+$E38+$F38*O$17+$G38*O$17^2</f>
        <v>120.07176228257512</v>
      </c>
      <c r="P25" s="92">
        <f t="shared" si="19"/>
        <v>120.06559669644018</v>
      </c>
      <c r="Q25" s="92">
        <f t="shared" si="19"/>
        <v>120.05964133358906</v>
      </c>
      <c r="R25" s="92">
        <f t="shared" si="19"/>
        <v>120.05388562251183</v>
      </c>
      <c r="S25" s="92">
        <f t="shared" si="19"/>
        <v>120.04831968882661</v>
      </c>
      <c r="T25" s="92">
        <f t="shared" si="19"/>
        <v>120.0429342987471</v>
      </c>
      <c r="U25" s="92">
        <f t="shared" si="19"/>
        <v>120.03772080796392</v>
      </c>
      <c r="V25" s="92">
        <f t="shared" si="19"/>
        <v>120.03267111534383</v>
      </c>
      <c r="W25" s="92">
        <f t="shared" si="19"/>
        <v>120.02777762092565</v>
      </c>
      <c r="X25" s="92">
        <f t="shared" si="19"/>
        <v>120.02303318775463</v>
      </c>
      <c r="Y25" s="92">
        <f t="shared" si="19"/>
        <v>120.01843110715222</v>
      </c>
      <c r="Z25" s="92">
        <f t="shared" si="19"/>
        <v>120.01396506706573</v>
      </c>
      <c r="AA25" s="92">
        <f t="shared" si="19"/>
        <v>120.00962912318391</v>
      </c>
      <c r="AB25" s="92">
        <f t="shared" si="19"/>
        <v>120.00541767254064</v>
      </c>
      <c r="AC25" s="92">
        <f t="shared" si="19"/>
        <v>120.00132542935994</v>
      </c>
      <c r="AD25" s="92">
        <f t="shared" si="19"/>
        <v>119.99734740292362</v>
      </c>
      <c r="AE25" s="92">
        <f t="shared" si="19"/>
        <v>119.99347887726663</v>
      </c>
      <c r="AF25" s="92">
        <f t="shared" si="19"/>
        <v>119.98971539252621</v>
      </c>
      <c r="AG25" s="92">
        <f t="shared" si="19"/>
        <v>119.98605272779024</v>
      </c>
      <c r="AH25" s="92">
        <f t="shared" si="19"/>
        <v>119.98248688530548</v>
      </c>
      <c r="AI25" s="92">
        <f t="shared" si="19"/>
        <v>119.97901407592211</v>
      </c>
      <c r="AJ25" s="92">
        <f t="shared" si="19"/>
        <v>119.97563070566268</v>
      </c>
      <c r="AK25" s="93">
        <f t="shared" si="19"/>
        <v>119.97233336331564</v>
      </c>
    </row>
    <row r="26" spans="1:37">
      <c r="A26" s="78" t="s">
        <v>7</v>
      </c>
      <c r="B26" s="92">
        <f t="shared" ref="B26:N26" si="20">$B39*B$17^-4+$C39*B$17^-2+$D39/B$17+$E39+$F39*B$17+$G39*B$17^2</f>
        <v>-123.65864281151727</v>
      </c>
      <c r="C26" s="92">
        <f t="shared" si="20"/>
        <v>-122.9690596075159</v>
      </c>
      <c r="D26" s="92">
        <f t="shared" si="20"/>
        <v>-122.28139285104103</v>
      </c>
      <c r="E26" s="92">
        <f t="shared" si="20"/>
        <v>-121.59729935301942</v>
      </c>
      <c r="F26" s="92">
        <f t="shared" si="20"/>
        <v>-120.9181505971429</v>
      </c>
      <c r="G26" s="92">
        <f t="shared" si="20"/>
        <v>-120.24507678123729</v>
      </c>
      <c r="H26" s="92">
        <f t="shared" si="20"/>
        <v>-119.57900379428278</v>
      </c>
      <c r="I26" s="92">
        <f t="shared" si="20"/>
        <v>-118.9206843413472</v>
      </c>
      <c r="J26" s="92">
        <f t="shared" si="20"/>
        <v>-118.27072420510024</v>
      </c>
      <c r="K26" s="92">
        <f t="shared" si="20"/>
        <v>-117.62960445321221</v>
      </c>
      <c r="L26" s="92">
        <f t="shared" si="20"/>
        <v>-116.99770025646001</v>
      </c>
      <c r="M26" s="92">
        <f t="shared" si="20"/>
        <v>-116.37529686552307</v>
      </c>
      <c r="N26" s="92">
        <f t="shared" si="20"/>
        <v>-115.76260319960844</v>
      </c>
      <c r="O26" s="92">
        <f t="shared" ref="O26:AK26" si="21">$B39*O$17^-4+$C39*O$17^-2+$D39/O$17+$E39+$F39*O$17+$G39*O$17^2</f>
        <v>-115.15976342277341</v>
      </c>
      <c r="P26" s="92">
        <f t="shared" si="21"/>
        <v>-114.56686682064503</v>
      </c>
      <c r="Q26" s="92">
        <f t="shared" si="21"/>
        <v>-113.98395623841878</v>
      </c>
      <c r="R26" s="92">
        <f t="shared" si="21"/>
        <v>-113.41103529838071</v>
      </c>
      <c r="S26" s="92">
        <f t="shared" si="21"/>
        <v>-112.84807458000088</v>
      </c>
      <c r="T26" s="92">
        <f t="shared" si="21"/>
        <v>-112.29501691650952</v>
      </c>
      <c r="U26" s="92">
        <f t="shared" si="21"/>
        <v>-111.75178193767627</v>
      </c>
      <c r="V26" s="92">
        <f t="shared" si="21"/>
        <v>-111.2182699683737</v>
      </c>
      <c r="W26" s="92">
        <f t="shared" si="21"/>
        <v>-110.69436537569732</v>
      </c>
      <c r="X26" s="92">
        <f t="shared" si="21"/>
        <v>-110.17993944334688</v>
      </c>
      <c r="Y26" s="92">
        <f t="shared" si="21"/>
        <v>-109.67485284017386</v>
      </c>
      <c r="Z26" s="92">
        <f t="shared" si="21"/>
        <v>-109.17895773987863</v>
      </c>
      <c r="AA26" s="92">
        <f t="shared" si="21"/>
        <v>-108.69209964047897</v>
      </c>
      <c r="AB26" s="92">
        <f t="shared" si="21"/>
        <v>-108.21411892510969</v>
      </c>
      <c r="AC26" s="92">
        <f t="shared" si="21"/>
        <v>-107.74485219973664</v>
      </c>
      <c r="AD26" s="92">
        <f t="shared" si="21"/>
        <v>-107.28413343829965</v>
      </c>
      <c r="AE26" s="92">
        <f t="shared" si="21"/>
        <v>-106.83179496149151</v>
      </c>
      <c r="AF26" s="92">
        <f t="shared" si="21"/>
        <v>-106.3876682717145</v>
      </c>
      <c r="AG26" s="92">
        <f t="shared" si="21"/>
        <v>-105.95158476362806</v>
      </c>
      <c r="AH26" s="92">
        <f t="shared" si="21"/>
        <v>-105.52337632703039</v>
      </c>
      <c r="AI26" s="92">
        <f t="shared" si="21"/>
        <v>-105.10287585653035</v>
      </c>
      <c r="AJ26" s="92">
        <f t="shared" si="21"/>
        <v>-104.68991768050628</v>
      </c>
      <c r="AK26" s="93">
        <f t="shared" si="21"/>
        <v>-104.28433792016685</v>
      </c>
    </row>
    <row r="27" spans="1:37">
      <c r="A27" s="79" t="s">
        <v>8</v>
      </c>
      <c r="B27" s="94">
        <f t="shared" ref="B27:N27" si="22">$B40*B$17^-4+$C40*B$17^-2+$D40/B$17+$E40+$F40*B$17+$G40*B$17^2</f>
        <v>126.87362617379603</v>
      </c>
      <c r="C27" s="94">
        <f t="shared" si="22"/>
        <v>124.43650911229918</v>
      </c>
      <c r="D27" s="94">
        <f t="shared" si="22"/>
        <v>122.10614853381153</v>
      </c>
      <c r="E27" s="94">
        <f t="shared" si="22"/>
        <v>119.87568017323046</v>
      </c>
      <c r="F27" s="94">
        <f t="shared" si="22"/>
        <v>117.73881589849447</v>
      </c>
      <c r="G27" s="94">
        <f t="shared" si="22"/>
        <v>115.68978450768124</v>
      </c>
      <c r="H27" s="94">
        <f t="shared" si="22"/>
        <v>113.72327967945427</v>
      </c>
      <c r="I27" s="94">
        <f t="shared" si="22"/>
        <v>111.8344140883877</v>
      </c>
      <c r="J27" s="94">
        <f t="shared" si="22"/>
        <v>110.01867884977979</v>
      </c>
      <c r="K27" s="94">
        <f t="shared" si="22"/>
        <v>108.27190758548164</v>
      </c>
      <c r="L27" s="94">
        <f t="shared" si="22"/>
        <v>106.59024450789731</v>
      </c>
      <c r="M27" s="94">
        <f t="shared" si="22"/>
        <v>104.97011600754699</v>
      </c>
      <c r="N27" s="94">
        <f t="shared" si="22"/>
        <v>103.40820530355298</v>
      </c>
      <c r="O27" s="94">
        <f t="shared" ref="O27:AK27" si="23">$B40*O$17^-4+$C40*O$17^-2+$D40/O$17+$E40+$F40*O$17+$G40*O$17^2</f>
        <v>101.90142977862595</v>
      </c>
      <c r="P27" s="94">
        <f t="shared" si="23"/>
        <v>100.44692067263581</v>
      </c>
      <c r="Q27" s="94">
        <f t="shared" si="23"/>
        <v>99.042004853300938</v>
      </c>
      <c r="R27" s="94">
        <f t="shared" si="23"/>
        <v>97.684188420274054</v>
      </c>
      <c r="S27" s="94">
        <f t="shared" si="23"/>
        <v>96.371141931047276</v>
      </c>
      <c r="T27" s="94">
        <f t="shared" si="23"/>
        <v>95.100687064550129</v>
      </c>
      <c r="U27" s="94">
        <f t="shared" si="23"/>
        <v>93.870784561824195</v>
      </c>
      <c r="V27" s="94">
        <f t="shared" si="23"/>
        <v>92.679523303342094</v>
      </c>
      <c r="W27" s="94">
        <f t="shared" si="23"/>
        <v>91.525110399914936</v>
      </c>
      <c r="X27" s="94">
        <f t="shared" si="23"/>
        <v>90.405862189125386</v>
      </c>
      <c r="Y27" s="94">
        <f t="shared" si="23"/>
        <v>89.320196042193302</v>
      </c>
      <c r="Z27" s="94">
        <f t="shared" si="23"/>
        <v>88.266622897424526</v>
      </c>
      <c r="AA27" s="94">
        <f t="shared" si="23"/>
        <v>87.243740446163926</v>
      </c>
      <c r="AB27" s="94">
        <f t="shared" si="23"/>
        <v>86.250226905681373</v>
      </c>
      <c r="AC27" s="94">
        <f t="shared" si="23"/>
        <v>85.284835320843499</v>
      </c>
      <c r="AD27" s="94">
        <f t="shared" si="23"/>
        <v>84.346388342915958</v>
      </c>
      <c r="AE27" s="94">
        <f t="shared" si="23"/>
        <v>83.433773439527926</v>
      </c>
      <c r="AF27" s="94">
        <f t="shared" si="23"/>
        <v>82.545938494824014</v>
      </c>
      <c r="AG27" s="94">
        <f t="shared" si="23"/>
        <v>81.681887763218697</v>
      </c>
      <c r="AH27" s="94">
        <f t="shared" si="23"/>
        <v>80.84067814403727</v>
      </c>
      <c r="AI27" s="94">
        <f t="shared" si="23"/>
        <v>80.021415747741571</v>
      </c>
      <c r="AJ27" s="94">
        <f t="shared" si="23"/>
        <v>79.223252727457094</v>
      </c>
      <c r="AK27" s="95">
        <f t="shared" si="23"/>
        <v>78.445384352191454</v>
      </c>
    </row>
    <row r="29" spans="1:37">
      <c r="A29" s="76" t="s">
        <v>12</v>
      </c>
      <c r="B29" s="88"/>
      <c r="C29" s="88"/>
      <c r="D29" s="88"/>
      <c r="E29" s="88"/>
      <c r="F29" s="88"/>
      <c r="G29" s="89"/>
    </row>
    <row r="30" spans="1:37">
      <c r="A30" s="77" t="s">
        <v>30</v>
      </c>
      <c r="B30" s="96" t="s">
        <v>31</v>
      </c>
      <c r="C30" s="96" t="s">
        <v>32</v>
      </c>
      <c r="D30" s="96" t="s">
        <v>33</v>
      </c>
      <c r="E30" s="96" t="s">
        <v>34</v>
      </c>
      <c r="F30" s="96" t="s">
        <v>35</v>
      </c>
      <c r="G30" s="97" t="s">
        <v>36</v>
      </c>
    </row>
    <row r="31" spans="1:37">
      <c r="A31" s="78">
        <v>1</v>
      </c>
      <c r="B31" s="90">
        <v>0</v>
      </c>
      <c r="C31" s="90">
        <v>0</v>
      </c>
      <c r="D31" s="98">
        <v>1826134</v>
      </c>
      <c r="E31" s="98">
        <v>79.224365000000006</v>
      </c>
      <c r="F31" s="90">
        <v>0</v>
      </c>
      <c r="G31" s="91">
        <v>0</v>
      </c>
    </row>
    <row r="32" spans="1:37">
      <c r="A32" s="78">
        <v>2</v>
      </c>
      <c r="B32" s="90">
        <v>0</v>
      </c>
      <c r="C32" s="90">
        <v>0</v>
      </c>
      <c r="D32" s="90">
        <v>0</v>
      </c>
      <c r="E32" s="98">
        <v>6.6560660000000005E-5</v>
      </c>
      <c r="F32" s="98">
        <v>5.7152797999999997E-6</v>
      </c>
      <c r="G32" s="99">
        <v>3.0222363000000001E-10</v>
      </c>
    </row>
    <row r="33" spans="1:7">
      <c r="A33" s="78">
        <v>3</v>
      </c>
      <c r="B33" s="90">
        <v>0</v>
      </c>
      <c r="C33" s="90">
        <v>0</v>
      </c>
      <c r="D33" s="90">
        <v>0</v>
      </c>
      <c r="E33" s="98">
        <v>5.9957845000000003E-3</v>
      </c>
      <c r="F33" s="98">
        <v>7.1669630999999994E-5</v>
      </c>
      <c r="G33" s="99">
        <v>6.2416102999999996E-9</v>
      </c>
    </row>
    <row r="34" spans="1:7">
      <c r="A34" s="78">
        <v>4</v>
      </c>
      <c r="B34" s="90">
        <v>0</v>
      </c>
      <c r="C34" s="90">
        <v>0</v>
      </c>
      <c r="D34" s="98">
        <v>-1.3270279</v>
      </c>
      <c r="E34" s="98">
        <v>-0.15210731</v>
      </c>
      <c r="F34" s="98">
        <v>5.3654243999999996E-4</v>
      </c>
      <c r="G34" s="99">
        <v>-7.1115141999999997E-8</v>
      </c>
    </row>
    <row r="35" spans="1:7">
      <c r="A35" s="78">
        <v>5</v>
      </c>
      <c r="B35" s="90">
        <v>0</v>
      </c>
      <c r="C35" s="90">
        <v>0</v>
      </c>
      <c r="D35" s="98">
        <v>0.12456776</v>
      </c>
      <c r="E35" s="98">
        <v>4.9045367000000004</v>
      </c>
      <c r="F35" s="98">
        <v>9.8220559999999991E-3</v>
      </c>
      <c r="G35" s="99">
        <v>5.5962121000000002E-6</v>
      </c>
    </row>
    <row r="36" spans="1:7">
      <c r="A36" s="78">
        <v>6</v>
      </c>
      <c r="B36" s="90">
        <v>0</v>
      </c>
      <c r="C36" s="90">
        <v>0</v>
      </c>
      <c r="D36" s="90">
        <v>0</v>
      </c>
      <c r="E36" s="98">
        <v>0.75522299000000004</v>
      </c>
      <c r="F36" s="90">
        <v>0</v>
      </c>
      <c r="G36" s="91">
        <v>0</v>
      </c>
    </row>
    <row r="37" spans="1:7">
      <c r="A37" s="78">
        <v>7</v>
      </c>
      <c r="B37" s="98">
        <v>-393446440000</v>
      </c>
      <c r="C37" s="98">
        <v>90918237</v>
      </c>
      <c r="D37" s="98">
        <v>427767.16</v>
      </c>
      <c r="E37" s="98">
        <v>-22.347856</v>
      </c>
      <c r="F37" s="90">
        <v>0</v>
      </c>
      <c r="G37" s="91">
        <v>0</v>
      </c>
    </row>
    <row r="38" spans="1:7">
      <c r="A38" s="78">
        <v>8</v>
      </c>
      <c r="B38" s="90">
        <v>0</v>
      </c>
      <c r="C38" s="90">
        <v>0</v>
      </c>
      <c r="D38" s="98">
        <v>402.82607999999999</v>
      </c>
      <c r="E38" s="98">
        <v>119.71626999999999</v>
      </c>
      <c r="F38" s="90">
        <v>0</v>
      </c>
      <c r="G38" s="91">
        <v>0</v>
      </c>
    </row>
    <row r="39" spans="1:7">
      <c r="A39" s="78">
        <v>9</v>
      </c>
      <c r="B39" s="90">
        <v>0</v>
      </c>
      <c r="C39" s="98">
        <v>22995650</v>
      </c>
      <c r="D39" s="98">
        <v>-78971.816999999995</v>
      </c>
      <c r="E39" s="98">
        <v>-63.376455999999997</v>
      </c>
      <c r="F39" s="90">
        <v>0</v>
      </c>
      <c r="G39" s="91">
        <v>0</v>
      </c>
    </row>
    <row r="40" spans="1:7">
      <c r="A40" s="78">
        <v>10</v>
      </c>
      <c r="B40" s="90">
        <v>0</v>
      </c>
      <c r="C40" s="90">
        <v>0</v>
      </c>
      <c r="D40" s="98">
        <v>95029.764999999999</v>
      </c>
      <c r="E40" s="98">
        <v>18.038070999999999</v>
      </c>
      <c r="F40" s="90">
        <v>0</v>
      </c>
      <c r="G40" s="91">
        <v>0</v>
      </c>
    </row>
    <row r="41" spans="1:7">
      <c r="A41" s="78"/>
      <c r="B41" s="90"/>
      <c r="C41" s="90"/>
      <c r="D41" s="98"/>
      <c r="E41" s="98"/>
      <c r="F41" s="90"/>
      <c r="G41" s="91"/>
    </row>
    <row r="42" spans="1:7" ht="13">
      <c r="A42" s="24" t="s">
        <v>39</v>
      </c>
      <c r="B42" s="100"/>
      <c r="C42" s="100">
        <v>-273.14999999999998</v>
      </c>
      <c r="D42" s="98"/>
      <c r="E42" s="98"/>
      <c r="F42" s="90"/>
      <c r="G42" s="91"/>
    </row>
    <row r="43" spans="1:7">
      <c r="A43" s="80" t="s">
        <v>38</v>
      </c>
      <c r="B43" s="101">
        <v>83.144720000000007</v>
      </c>
      <c r="C43" s="101"/>
      <c r="D43" s="101"/>
      <c r="E43" s="101"/>
      <c r="F43" s="101"/>
      <c r="G43" s="102"/>
    </row>
  </sheetData>
  <phoneticPr fontId="18" type="noConversion"/>
  <pageMargins left="0.75" right="0.75" top="1" bottom="1" header="0.4921259845" footer="0.492125984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Pcalc</vt:lpstr>
      <vt:lpstr>SaturationCurves</vt:lpstr>
      <vt:lpstr>Isochores</vt:lpstr>
    </vt:vector>
  </TitlesOfParts>
  <Company>University of Bremen, Germany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CO2-FI Worksheet</dc:title>
  <dc:creator>Andreas Klügel</dc:creator>
  <cp:lastModifiedBy>Keith Putirka</cp:lastModifiedBy>
  <dcterms:created xsi:type="dcterms:W3CDTF">2008-02-21T20:58:02Z</dcterms:created>
  <dcterms:modified xsi:type="dcterms:W3CDTF">2008-07-18T21:07:42Z</dcterms:modified>
</cp:coreProperties>
</file>