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ate1904="1"/>
  <mc:AlternateContent xmlns:mc="http://schemas.openxmlformats.org/markup-compatibility/2006">
    <mc:Choice Requires="x15">
      <x15ac:absPath xmlns:x15ac="http://schemas.microsoft.com/office/spreadsheetml/2010/11/ac" url="/Users/kputirka-local/Desktop/RiMG Min Final Figurs for ftp/"/>
    </mc:Choice>
  </mc:AlternateContent>
  <xr:revisionPtr revIDLastSave="0" documentId="13_ncr:1_{1D82C883-0402-2D45-8B64-50CDA1E975E5}" xr6:coauthVersionLast="47" xr6:coauthVersionMax="47" xr10:uidLastSave="{00000000-0000-0000-0000-000000000000}"/>
  <bookViews>
    <workbookView xWindow="5540" yWindow="4960" windowWidth="32000" windowHeight="19640" tabRatio="770" xr2:uid="{00000000-000D-0000-FFFF-FFFF00000000}"/>
  </bookViews>
  <sheets>
    <sheet name="Calc as spinel peri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2" l="1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22" i="2"/>
  <c r="BT24" i="2" l="1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U50" i="2" s="1"/>
  <c r="BT51" i="2"/>
  <c r="BT52" i="2"/>
  <c r="BU52" i="2" s="1"/>
  <c r="BT53" i="2"/>
  <c r="BT54" i="2"/>
  <c r="BU54" i="2" s="1"/>
  <c r="BT55" i="2"/>
  <c r="BT56" i="2"/>
  <c r="BU56" i="2" s="1"/>
  <c r="BT57" i="2"/>
  <c r="BT58" i="2"/>
  <c r="BU58" i="2" s="1"/>
  <c r="BT59" i="2"/>
  <c r="BT60" i="2"/>
  <c r="BU60" i="2" s="1"/>
  <c r="BT61" i="2"/>
  <c r="BT62" i="2"/>
  <c r="BU62" i="2" s="1"/>
  <c r="BT63" i="2"/>
  <c r="BT64" i="2"/>
  <c r="BU64" i="2" s="1"/>
  <c r="BT65" i="2"/>
  <c r="BT66" i="2"/>
  <c r="BU66" i="2" s="1"/>
  <c r="BT67" i="2"/>
  <c r="BT68" i="2"/>
  <c r="BW68" i="2" s="1"/>
  <c r="BT69" i="2"/>
  <c r="BW69" i="2" s="1"/>
  <c r="BT70" i="2"/>
  <c r="BW70" i="2" s="1"/>
  <c r="BT71" i="2"/>
  <c r="BW71" i="2" s="1"/>
  <c r="BT72" i="2"/>
  <c r="BW72" i="2" s="1"/>
  <c r="BT73" i="2"/>
  <c r="BW73" i="2" s="1"/>
  <c r="BT74" i="2"/>
  <c r="BW74" i="2" s="1"/>
  <c r="BT75" i="2"/>
  <c r="BW75" i="2" s="1"/>
  <c r="BT76" i="2"/>
  <c r="BW76" i="2" s="1"/>
  <c r="BT77" i="2"/>
  <c r="BW77" i="2" s="1"/>
  <c r="BT78" i="2"/>
  <c r="BW78" i="2" s="1"/>
  <c r="BT79" i="2"/>
  <c r="BW79" i="2" s="1"/>
  <c r="BT80" i="2"/>
  <c r="BW80" i="2" s="1"/>
  <c r="BT81" i="2"/>
  <c r="BW81" i="2" s="1"/>
  <c r="BT82" i="2"/>
  <c r="BW82" i="2" s="1"/>
  <c r="BT83" i="2"/>
  <c r="BW83" i="2" s="1"/>
  <c r="BT84" i="2"/>
  <c r="BW84" i="2" s="1"/>
  <c r="BT85" i="2"/>
  <c r="BW85" i="2" s="1"/>
  <c r="BT86" i="2"/>
  <c r="BW86" i="2" s="1"/>
  <c r="BT87" i="2"/>
  <c r="BW87" i="2" s="1"/>
  <c r="BT88" i="2"/>
  <c r="BW88" i="2" s="1"/>
  <c r="BT89" i="2"/>
  <c r="BW89" i="2" s="1"/>
  <c r="BT90" i="2"/>
  <c r="BW90" i="2" s="1"/>
  <c r="BT91" i="2"/>
  <c r="BW91" i="2" s="1"/>
  <c r="BT92" i="2"/>
  <c r="BW92" i="2" s="1"/>
  <c r="BT93" i="2"/>
  <c r="BW93" i="2" s="1"/>
  <c r="BT94" i="2"/>
  <c r="BW94" i="2" s="1"/>
  <c r="BT95" i="2"/>
  <c r="BW95" i="2" s="1"/>
  <c r="BT96" i="2"/>
  <c r="BW96" i="2" s="1"/>
  <c r="BT97" i="2"/>
  <c r="BW97" i="2" s="1"/>
  <c r="BT98" i="2"/>
  <c r="BW98" i="2" s="1"/>
  <c r="BT99" i="2"/>
  <c r="BW99" i="2" s="1"/>
  <c r="BT100" i="2"/>
  <c r="BW100" i="2" s="1"/>
  <c r="BT101" i="2"/>
  <c r="BW101" i="2" s="1"/>
  <c r="BT102" i="2"/>
  <c r="BW102" i="2" s="1"/>
  <c r="BT103" i="2"/>
  <c r="BW103" i="2" s="1"/>
  <c r="BT104" i="2"/>
  <c r="BW104" i="2" s="1"/>
  <c r="BT105" i="2"/>
  <c r="BW105" i="2" s="1"/>
  <c r="BT106" i="2"/>
  <c r="BW106" i="2" s="1"/>
  <c r="BT107" i="2"/>
  <c r="BW107" i="2" s="1"/>
  <c r="BT108" i="2"/>
  <c r="BW108" i="2" s="1"/>
  <c r="BT109" i="2"/>
  <c r="BW109" i="2" s="1"/>
  <c r="BT110" i="2"/>
  <c r="BW110" i="2" s="1"/>
  <c r="BT111" i="2"/>
  <c r="BW111" i="2" s="1"/>
  <c r="BT112" i="2"/>
  <c r="BW112" i="2" s="1"/>
  <c r="BT113" i="2"/>
  <c r="BW113" i="2" s="1"/>
  <c r="BT114" i="2"/>
  <c r="BW114" i="2" s="1"/>
  <c r="BT115" i="2"/>
  <c r="BW115" i="2" s="1"/>
  <c r="BT116" i="2"/>
  <c r="BU116" i="2" s="1"/>
  <c r="BT117" i="2"/>
  <c r="BU117" i="2" s="1"/>
  <c r="BT118" i="2"/>
  <c r="BU118" i="2" s="1"/>
  <c r="BT119" i="2"/>
  <c r="BU119" i="2" s="1"/>
  <c r="BT120" i="2"/>
  <c r="BU120" i="2" s="1"/>
  <c r="BT121" i="2"/>
  <c r="BU121" i="2" s="1"/>
  <c r="BT122" i="2"/>
  <c r="BU122" i="2" s="1"/>
  <c r="BT123" i="2"/>
  <c r="BU123" i="2" s="1"/>
  <c r="BT124" i="2"/>
  <c r="BU124" i="2" s="1"/>
  <c r="BT125" i="2"/>
  <c r="BU125" i="2" s="1"/>
  <c r="BT126" i="2"/>
  <c r="BU126" i="2" s="1"/>
  <c r="BT127" i="2"/>
  <c r="BU127" i="2" s="1"/>
  <c r="BT128" i="2"/>
  <c r="BU128" i="2" s="1"/>
  <c r="BT129" i="2"/>
  <c r="BU129" i="2" s="1"/>
  <c r="BT130" i="2"/>
  <c r="BU130" i="2" s="1"/>
  <c r="BT131" i="2"/>
  <c r="BU131" i="2" s="1"/>
  <c r="BT132" i="2"/>
  <c r="BU132" i="2" s="1"/>
  <c r="BT133" i="2"/>
  <c r="BV133" i="2" s="1"/>
  <c r="BT134" i="2"/>
  <c r="BT135" i="2"/>
  <c r="BT136" i="2"/>
  <c r="BT137" i="2"/>
  <c r="BT138" i="2"/>
  <c r="BT139" i="2"/>
  <c r="BT140" i="2"/>
  <c r="BT141" i="2"/>
  <c r="BT142" i="2"/>
  <c r="BT143" i="2"/>
  <c r="BT144" i="2"/>
  <c r="BT145" i="2"/>
  <c r="BT146" i="2"/>
  <c r="BT147" i="2"/>
  <c r="BU147" i="2" s="1"/>
  <c r="BT148" i="2"/>
  <c r="BU148" i="2" s="1"/>
  <c r="BT149" i="2"/>
  <c r="BU149" i="2" s="1"/>
  <c r="BT150" i="2"/>
  <c r="BU150" i="2" s="1"/>
  <c r="BT151" i="2"/>
  <c r="BU151" i="2" s="1"/>
  <c r="BT152" i="2"/>
  <c r="BU152" i="2" s="1"/>
  <c r="BT153" i="2"/>
  <c r="BU153" i="2" s="1"/>
  <c r="BT154" i="2"/>
  <c r="BU154" i="2" s="1"/>
  <c r="BT155" i="2"/>
  <c r="BU155" i="2" s="1"/>
  <c r="BT156" i="2"/>
  <c r="BU156" i="2" s="1"/>
  <c r="BT157" i="2"/>
  <c r="BU157" i="2" s="1"/>
  <c r="BT158" i="2"/>
  <c r="BU158" i="2" s="1"/>
  <c r="BT159" i="2"/>
  <c r="BU159" i="2" s="1"/>
  <c r="BT160" i="2"/>
  <c r="BU160" i="2" s="1"/>
  <c r="BT161" i="2"/>
  <c r="BU161" i="2" s="1"/>
  <c r="BT162" i="2"/>
  <c r="BU162" i="2" s="1"/>
  <c r="BT163" i="2"/>
  <c r="BU163" i="2" s="1"/>
  <c r="BT164" i="2"/>
  <c r="BU164" i="2" s="1"/>
  <c r="BT165" i="2"/>
  <c r="BU165" i="2" s="1"/>
  <c r="BT166" i="2"/>
  <c r="BU166" i="2" s="1"/>
  <c r="BT167" i="2"/>
  <c r="BU167" i="2" s="1"/>
  <c r="BT168" i="2"/>
  <c r="BU168" i="2" s="1"/>
  <c r="BT169" i="2"/>
  <c r="BU169" i="2" s="1"/>
  <c r="BT170" i="2"/>
  <c r="BU170" i="2" s="1"/>
  <c r="BT171" i="2"/>
  <c r="BU171" i="2" s="1"/>
  <c r="BT172" i="2"/>
  <c r="BU172" i="2" s="1"/>
  <c r="BT173" i="2"/>
  <c r="BU173" i="2" s="1"/>
  <c r="BT174" i="2"/>
  <c r="BU174" i="2" s="1"/>
  <c r="BT175" i="2"/>
  <c r="BU175" i="2" s="1"/>
  <c r="BT176" i="2"/>
  <c r="BU176" i="2" s="1"/>
  <c r="AD100" i="2"/>
  <c r="AE100" i="2" s="1"/>
  <c r="AI100" i="2"/>
  <c r="AJ100" i="2"/>
  <c r="AK100" i="2"/>
  <c r="AL100" i="2"/>
  <c r="AM100" i="2"/>
  <c r="AN100" i="2"/>
  <c r="AO100" i="2"/>
  <c r="AP100" i="2"/>
  <c r="AQ100" i="2"/>
  <c r="AR100" i="2"/>
  <c r="AS100" i="2"/>
  <c r="AD101" i="2"/>
  <c r="AG101" i="2" s="1"/>
  <c r="AI101" i="2"/>
  <c r="AJ101" i="2"/>
  <c r="AK101" i="2"/>
  <c r="AL101" i="2"/>
  <c r="AM101" i="2"/>
  <c r="AN101" i="2"/>
  <c r="AO101" i="2"/>
  <c r="AP101" i="2"/>
  <c r="AQ101" i="2"/>
  <c r="AR101" i="2"/>
  <c r="AS101" i="2"/>
  <c r="AD102" i="2"/>
  <c r="AG102" i="2" s="1"/>
  <c r="AI102" i="2"/>
  <c r="AJ102" i="2"/>
  <c r="AK102" i="2"/>
  <c r="AL102" i="2"/>
  <c r="AM102" i="2"/>
  <c r="AN102" i="2"/>
  <c r="AO102" i="2"/>
  <c r="AP102" i="2"/>
  <c r="AQ102" i="2"/>
  <c r="AR102" i="2"/>
  <c r="AS102" i="2"/>
  <c r="AD103" i="2"/>
  <c r="AG103" i="2" s="1"/>
  <c r="AI103" i="2"/>
  <c r="AJ103" i="2"/>
  <c r="AK103" i="2"/>
  <c r="AL103" i="2"/>
  <c r="AM103" i="2"/>
  <c r="AN103" i="2"/>
  <c r="AO103" i="2"/>
  <c r="AP103" i="2"/>
  <c r="AQ103" i="2"/>
  <c r="AR103" i="2"/>
  <c r="AS103" i="2"/>
  <c r="AD104" i="2"/>
  <c r="AI104" i="2"/>
  <c r="AJ104" i="2"/>
  <c r="AK104" i="2"/>
  <c r="AL104" i="2"/>
  <c r="AM104" i="2"/>
  <c r="AN104" i="2"/>
  <c r="AO104" i="2"/>
  <c r="AP104" i="2"/>
  <c r="AQ104" i="2"/>
  <c r="AR104" i="2"/>
  <c r="AS104" i="2"/>
  <c r="AD105" i="2"/>
  <c r="AG105" i="2" s="1"/>
  <c r="AI105" i="2"/>
  <c r="AJ105" i="2"/>
  <c r="AK105" i="2"/>
  <c r="AL105" i="2"/>
  <c r="AM105" i="2"/>
  <c r="AN105" i="2"/>
  <c r="AO105" i="2"/>
  <c r="AP105" i="2"/>
  <c r="AQ105" i="2"/>
  <c r="AR105" i="2"/>
  <c r="AS105" i="2"/>
  <c r="AD106" i="2"/>
  <c r="AG106" i="2" s="1"/>
  <c r="AI106" i="2"/>
  <c r="AJ106" i="2"/>
  <c r="AK106" i="2"/>
  <c r="AL106" i="2"/>
  <c r="AM106" i="2"/>
  <c r="AN106" i="2"/>
  <c r="AO106" i="2"/>
  <c r="AP106" i="2"/>
  <c r="AQ106" i="2"/>
  <c r="AR106" i="2"/>
  <c r="AS106" i="2"/>
  <c r="AD107" i="2"/>
  <c r="AG107" i="2" s="1"/>
  <c r="AI107" i="2"/>
  <c r="AJ107" i="2"/>
  <c r="AK107" i="2"/>
  <c r="AL107" i="2"/>
  <c r="AM107" i="2"/>
  <c r="AN107" i="2"/>
  <c r="AO107" i="2"/>
  <c r="AP107" i="2"/>
  <c r="AQ107" i="2"/>
  <c r="AR107" i="2"/>
  <c r="AS107" i="2"/>
  <c r="AD108" i="2"/>
  <c r="AG108" i="2" s="1"/>
  <c r="AI108" i="2"/>
  <c r="AJ108" i="2"/>
  <c r="AK108" i="2"/>
  <c r="AL108" i="2"/>
  <c r="AM108" i="2"/>
  <c r="AN108" i="2"/>
  <c r="AO108" i="2"/>
  <c r="AP108" i="2"/>
  <c r="AQ108" i="2"/>
  <c r="AR108" i="2"/>
  <c r="AS108" i="2"/>
  <c r="AD109" i="2"/>
  <c r="AI109" i="2"/>
  <c r="AJ109" i="2"/>
  <c r="AK109" i="2"/>
  <c r="AL109" i="2"/>
  <c r="AM109" i="2"/>
  <c r="AN109" i="2"/>
  <c r="AO109" i="2"/>
  <c r="AP109" i="2"/>
  <c r="AQ109" i="2"/>
  <c r="AR109" i="2"/>
  <c r="AS109" i="2"/>
  <c r="AD110" i="2"/>
  <c r="AE110" i="2" s="1"/>
  <c r="AI110" i="2"/>
  <c r="AJ110" i="2"/>
  <c r="AK110" i="2"/>
  <c r="AL110" i="2"/>
  <c r="AM110" i="2"/>
  <c r="AN110" i="2"/>
  <c r="AO110" i="2"/>
  <c r="AP110" i="2"/>
  <c r="AQ110" i="2"/>
  <c r="AR110" i="2"/>
  <c r="AS110" i="2"/>
  <c r="AD111" i="2"/>
  <c r="AF111" i="2" s="1"/>
  <c r="AI111" i="2"/>
  <c r="AJ111" i="2"/>
  <c r="AK111" i="2"/>
  <c r="AL111" i="2"/>
  <c r="AM111" i="2"/>
  <c r="AN111" i="2"/>
  <c r="AO111" i="2"/>
  <c r="AP111" i="2"/>
  <c r="AQ111" i="2"/>
  <c r="AR111" i="2"/>
  <c r="AS111" i="2"/>
  <c r="AD112" i="2"/>
  <c r="AI112" i="2"/>
  <c r="AJ112" i="2"/>
  <c r="AK112" i="2"/>
  <c r="AL112" i="2"/>
  <c r="AM112" i="2"/>
  <c r="AN112" i="2"/>
  <c r="AO112" i="2"/>
  <c r="AP112" i="2"/>
  <c r="AQ112" i="2"/>
  <c r="AR112" i="2"/>
  <c r="AS112" i="2"/>
  <c r="AD113" i="2"/>
  <c r="AE113" i="2" s="1"/>
  <c r="AI113" i="2"/>
  <c r="AJ113" i="2"/>
  <c r="AK113" i="2"/>
  <c r="AL113" i="2"/>
  <c r="AM113" i="2"/>
  <c r="AN113" i="2"/>
  <c r="AO113" i="2"/>
  <c r="AP113" i="2"/>
  <c r="AQ113" i="2"/>
  <c r="AR113" i="2"/>
  <c r="AS113" i="2"/>
  <c r="AD114" i="2"/>
  <c r="AE114" i="2" s="1"/>
  <c r="AI114" i="2"/>
  <c r="AJ114" i="2"/>
  <c r="AK114" i="2"/>
  <c r="AL114" i="2"/>
  <c r="AM114" i="2"/>
  <c r="AN114" i="2"/>
  <c r="AO114" i="2"/>
  <c r="AP114" i="2"/>
  <c r="AQ114" i="2"/>
  <c r="AR114" i="2"/>
  <c r="AS114" i="2"/>
  <c r="AD115" i="2"/>
  <c r="AE115" i="2" s="1"/>
  <c r="AI115" i="2"/>
  <c r="AJ115" i="2"/>
  <c r="AK115" i="2"/>
  <c r="AL115" i="2"/>
  <c r="AM115" i="2"/>
  <c r="AN115" i="2"/>
  <c r="AO115" i="2"/>
  <c r="AP115" i="2"/>
  <c r="AQ115" i="2"/>
  <c r="AR115" i="2"/>
  <c r="AS115" i="2"/>
  <c r="AD116" i="2"/>
  <c r="AE116" i="2" s="1"/>
  <c r="AI116" i="2"/>
  <c r="AJ116" i="2"/>
  <c r="AK116" i="2"/>
  <c r="AL116" i="2"/>
  <c r="AM116" i="2"/>
  <c r="AN116" i="2"/>
  <c r="AO116" i="2"/>
  <c r="AP116" i="2"/>
  <c r="AQ116" i="2"/>
  <c r="AR116" i="2"/>
  <c r="AS116" i="2"/>
  <c r="AD117" i="2"/>
  <c r="AE117" i="2" s="1"/>
  <c r="AI117" i="2"/>
  <c r="AJ117" i="2"/>
  <c r="AK117" i="2"/>
  <c r="AL117" i="2"/>
  <c r="AM117" i="2"/>
  <c r="AN117" i="2"/>
  <c r="AO117" i="2"/>
  <c r="AP117" i="2"/>
  <c r="AQ117" i="2"/>
  <c r="AR117" i="2"/>
  <c r="AS117" i="2"/>
  <c r="AD118" i="2"/>
  <c r="AE118" i="2" s="1"/>
  <c r="AI118" i="2"/>
  <c r="AJ118" i="2"/>
  <c r="AK118" i="2"/>
  <c r="AL118" i="2"/>
  <c r="AM118" i="2"/>
  <c r="AN118" i="2"/>
  <c r="AO118" i="2"/>
  <c r="AP118" i="2"/>
  <c r="AQ118" i="2"/>
  <c r="AR118" i="2"/>
  <c r="AS118" i="2"/>
  <c r="AD119" i="2"/>
  <c r="AF119" i="2" s="1"/>
  <c r="AI119" i="2"/>
  <c r="AJ119" i="2"/>
  <c r="AK119" i="2"/>
  <c r="AL119" i="2"/>
  <c r="AM119" i="2"/>
  <c r="AN119" i="2"/>
  <c r="AO119" i="2"/>
  <c r="AP119" i="2"/>
  <c r="AQ119" i="2"/>
  <c r="AR119" i="2"/>
  <c r="AS119" i="2"/>
  <c r="AD120" i="2"/>
  <c r="AF120" i="2" s="1"/>
  <c r="AI120" i="2"/>
  <c r="AJ120" i="2"/>
  <c r="AK120" i="2"/>
  <c r="AL120" i="2"/>
  <c r="AM120" i="2"/>
  <c r="AN120" i="2"/>
  <c r="AO120" i="2"/>
  <c r="AP120" i="2"/>
  <c r="AQ120" i="2"/>
  <c r="AR120" i="2"/>
  <c r="AS120" i="2"/>
  <c r="AD121" i="2"/>
  <c r="AF121" i="2" s="1"/>
  <c r="AI121" i="2"/>
  <c r="AJ121" i="2"/>
  <c r="AK121" i="2"/>
  <c r="AL121" i="2"/>
  <c r="AM121" i="2"/>
  <c r="AN121" i="2"/>
  <c r="AO121" i="2"/>
  <c r="AP121" i="2"/>
  <c r="AQ121" i="2"/>
  <c r="AR121" i="2"/>
  <c r="AS121" i="2"/>
  <c r="AD122" i="2"/>
  <c r="AF122" i="2" s="1"/>
  <c r="AI122" i="2"/>
  <c r="AJ122" i="2"/>
  <c r="AK122" i="2"/>
  <c r="AL122" i="2"/>
  <c r="AM122" i="2"/>
  <c r="AN122" i="2"/>
  <c r="AO122" i="2"/>
  <c r="AP122" i="2"/>
  <c r="AQ122" i="2"/>
  <c r="AR122" i="2"/>
  <c r="AS122" i="2"/>
  <c r="AD123" i="2"/>
  <c r="AF123" i="2" s="1"/>
  <c r="AI123" i="2"/>
  <c r="AJ123" i="2"/>
  <c r="AK123" i="2"/>
  <c r="AL123" i="2"/>
  <c r="AM123" i="2"/>
  <c r="AN123" i="2"/>
  <c r="AO123" i="2"/>
  <c r="AP123" i="2"/>
  <c r="AQ123" i="2"/>
  <c r="AR123" i="2"/>
  <c r="AS123" i="2"/>
  <c r="AD124" i="2"/>
  <c r="AF124" i="2" s="1"/>
  <c r="AI124" i="2"/>
  <c r="AJ124" i="2"/>
  <c r="AK124" i="2"/>
  <c r="AL124" i="2"/>
  <c r="AM124" i="2"/>
  <c r="AN124" i="2"/>
  <c r="AO124" i="2"/>
  <c r="AP124" i="2"/>
  <c r="AQ124" i="2"/>
  <c r="AR124" i="2"/>
  <c r="AS124" i="2"/>
  <c r="AD125" i="2"/>
  <c r="AI125" i="2"/>
  <c r="AJ125" i="2"/>
  <c r="AK125" i="2"/>
  <c r="AL125" i="2"/>
  <c r="AM125" i="2"/>
  <c r="AN125" i="2"/>
  <c r="AO125" i="2"/>
  <c r="AP125" i="2"/>
  <c r="AQ125" i="2"/>
  <c r="AR125" i="2"/>
  <c r="AS125" i="2"/>
  <c r="AD126" i="2"/>
  <c r="AI126" i="2"/>
  <c r="AJ126" i="2"/>
  <c r="AK126" i="2"/>
  <c r="AL126" i="2"/>
  <c r="AM126" i="2"/>
  <c r="AN126" i="2"/>
  <c r="AO126" i="2"/>
  <c r="AP126" i="2"/>
  <c r="AQ126" i="2"/>
  <c r="AR126" i="2"/>
  <c r="AS126" i="2"/>
  <c r="AD127" i="2"/>
  <c r="AI127" i="2"/>
  <c r="AJ127" i="2"/>
  <c r="AK127" i="2"/>
  <c r="AL127" i="2"/>
  <c r="AM127" i="2"/>
  <c r="AN127" i="2"/>
  <c r="AO127" i="2"/>
  <c r="AP127" i="2"/>
  <c r="AQ127" i="2"/>
  <c r="AR127" i="2"/>
  <c r="AS127" i="2"/>
  <c r="AD128" i="2"/>
  <c r="AI128" i="2"/>
  <c r="AJ128" i="2"/>
  <c r="AK128" i="2"/>
  <c r="AL128" i="2"/>
  <c r="AM128" i="2"/>
  <c r="AN128" i="2"/>
  <c r="AO128" i="2"/>
  <c r="AP128" i="2"/>
  <c r="AQ128" i="2"/>
  <c r="AR128" i="2"/>
  <c r="AS128" i="2"/>
  <c r="AD129" i="2"/>
  <c r="AI129" i="2"/>
  <c r="AJ129" i="2"/>
  <c r="AK129" i="2"/>
  <c r="AL129" i="2"/>
  <c r="AM129" i="2"/>
  <c r="AN129" i="2"/>
  <c r="AO129" i="2"/>
  <c r="AP129" i="2"/>
  <c r="AQ129" i="2"/>
  <c r="AR129" i="2"/>
  <c r="AS129" i="2"/>
  <c r="AD130" i="2"/>
  <c r="AI130" i="2"/>
  <c r="AJ130" i="2"/>
  <c r="AK130" i="2"/>
  <c r="AL130" i="2"/>
  <c r="AM130" i="2"/>
  <c r="AN130" i="2"/>
  <c r="AO130" i="2"/>
  <c r="AP130" i="2"/>
  <c r="AQ130" i="2"/>
  <c r="AR130" i="2"/>
  <c r="AS130" i="2"/>
  <c r="AD131" i="2"/>
  <c r="AG131" i="2" s="1"/>
  <c r="AI131" i="2"/>
  <c r="AJ131" i="2"/>
  <c r="AK131" i="2"/>
  <c r="AL131" i="2"/>
  <c r="AM131" i="2"/>
  <c r="AN131" i="2"/>
  <c r="AO131" i="2"/>
  <c r="AP131" i="2"/>
  <c r="AQ131" i="2"/>
  <c r="AR131" i="2"/>
  <c r="AS131" i="2"/>
  <c r="AD132" i="2"/>
  <c r="AF132" i="2" s="1"/>
  <c r="AI132" i="2"/>
  <c r="AJ132" i="2"/>
  <c r="AK132" i="2"/>
  <c r="AL132" i="2"/>
  <c r="AM132" i="2"/>
  <c r="AN132" i="2"/>
  <c r="AO132" i="2"/>
  <c r="AP132" i="2"/>
  <c r="AQ132" i="2"/>
  <c r="AR132" i="2"/>
  <c r="AS132" i="2"/>
  <c r="AD133" i="2"/>
  <c r="AF133" i="2" s="1"/>
  <c r="AI133" i="2"/>
  <c r="AJ133" i="2"/>
  <c r="AK133" i="2"/>
  <c r="AL133" i="2"/>
  <c r="AM133" i="2"/>
  <c r="AN133" i="2"/>
  <c r="AO133" i="2"/>
  <c r="AP133" i="2"/>
  <c r="AQ133" i="2"/>
  <c r="AR133" i="2"/>
  <c r="AS133" i="2"/>
  <c r="AD134" i="2"/>
  <c r="AF134" i="2" s="1"/>
  <c r="AI134" i="2"/>
  <c r="AJ134" i="2"/>
  <c r="AK134" i="2"/>
  <c r="AL134" i="2"/>
  <c r="AM134" i="2"/>
  <c r="AN134" i="2"/>
  <c r="AO134" i="2"/>
  <c r="AP134" i="2"/>
  <c r="AQ134" i="2"/>
  <c r="AR134" i="2"/>
  <c r="AS134" i="2"/>
  <c r="AD135" i="2"/>
  <c r="AF135" i="2" s="1"/>
  <c r="AI135" i="2"/>
  <c r="AJ135" i="2"/>
  <c r="AK135" i="2"/>
  <c r="AL135" i="2"/>
  <c r="AM135" i="2"/>
  <c r="AN135" i="2"/>
  <c r="AO135" i="2"/>
  <c r="AP135" i="2"/>
  <c r="AQ135" i="2"/>
  <c r="AR135" i="2"/>
  <c r="AS135" i="2"/>
  <c r="AD136" i="2"/>
  <c r="AF136" i="2" s="1"/>
  <c r="AI136" i="2"/>
  <c r="AJ136" i="2"/>
  <c r="AK136" i="2"/>
  <c r="AL136" i="2"/>
  <c r="AM136" i="2"/>
  <c r="AN136" i="2"/>
  <c r="AO136" i="2"/>
  <c r="AP136" i="2"/>
  <c r="AQ136" i="2"/>
  <c r="AR136" i="2"/>
  <c r="AS136" i="2"/>
  <c r="AD137" i="2"/>
  <c r="AH137" i="2" s="1"/>
  <c r="AI137" i="2"/>
  <c r="AJ137" i="2"/>
  <c r="AK137" i="2"/>
  <c r="AL137" i="2"/>
  <c r="AM137" i="2"/>
  <c r="AN137" i="2"/>
  <c r="AO137" i="2"/>
  <c r="AP137" i="2"/>
  <c r="AQ137" i="2"/>
  <c r="AR137" i="2"/>
  <c r="AS137" i="2"/>
  <c r="AD138" i="2"/>
  <c r="AH138" i="2" s="1"/>
  <c r="AI138" i="2"/>
  <c r="AJ138" i="2"/>
  <c r="AK138" i="2"/>
  <c r="AL138" i="2"/>
  <c r="AM138" i="2"/>
  <c r="AN138" i="2"/>
  <c r="AO138" i="2"/>
  <c r="AP138" i="2"/>
  <c r="AQ138" i="2"/>
  <c r="AR138" i="2"/>
  <c r="AS138" i="2"/>
  <c r="AD139" i="2"/>
  <c r="AH139" i="2" s="1"/>
  <c r="AI139" i="2"/>
  <c r="AJ139" i="2"/>
  <c r="AK139" i="2"/>
  <c r="AL139" i="2"/>
  <c r="AM139" i="2"/>
  <c r="AN139" i="2"/>
  <c r="AO139" i="2"/>
  <c r="AP139" i="2"/>
  <c r="AQ139" i="2"/>
  <c r="AR139" i="2"/>
  <c r="AS139" i="2"/>
  <c r="AD140" i="2"/>
  <c r="AE140" i="2" s="1"/>
  <c r="AI140" i="2"/>
  <c r="AJ140" i="2"/>
  <c r="AK140" i="2"/>
  <c r="AL140" i="2"/>
  <c r="AM140" i="2"/>
  <c r="AN140" i="2"/>
  <c r="AO140" i="2"/>
  <c r="AP140" i="2"/>
  <c r="AQ140" i="2"/>
  <c r="AR140" i="2"/>
  <c r="AS140" i="2"/>
  <c r="AD141" i="2"/>
  <c r="AH141" i="2" s="1"/>
  <c r="AI141" i="2"/>
  <c r="AJ141" i="2"/>
  <c r="AK141" i="2"/>
  <c r="AL141" i="2"/>
  <c r="AM141" i="2"/>
  <c r="AN141" i="2"/>
  <c r="AO141" i="2"/>
  <c r="AP141" i="2"/>
  <c r="AQ141" i="2"/>
  <c r="AR141" i="2"/>
  <c r="AS141" i="2"/>
  <c r="AD142" i="2"/>
  <c r="AF142" i="2" s="1"/>
  <c r="AI142" i="2"/>
  <c r="AJ142" i="2"/>
  <c r="AK142" i="2"/>
  <c r="AL142" i="2"/>
  <c r="AM142" i="2"/>
  <c r="AN142" i="2"/>
  <c r="AO142" i="2"/>
  <c r="AP142" i="2"/>
  <c r="AQ142" i="2"/>
  <c r="AR142" i="2"/>
  <c r="AS142" i="2"/>
  <c r="AD143" i="2"/>
  <c r="AF143" i="2" s="1"/>
  <c r="AI143" i="2"/>
  <c r="AJ143" i="2"/>
  <c r="AK143" i="2"/>
  <c r="AL143" i="2"/>
  <c r="AM143" i="2"/>
  <c r="AN143" i="2"/>
  <c r="AO143" i="2"/>
  <c r="AP143" i="2"/>
  <c r="AQ143" i="2"/>
  <c r="AR143" i="2"/>
  <c r="AS143" i="2"/>
  <c r="AD144" i="2"/>
  <c r="AF144" i="2" s="1"/>
  <c r="AI144" i="2"/>
  <c r="AJ144" i="2"/>
  <c r="AK144" i="2"/>
  <c r="AL144" i="2"/>
  <c r="AM144" i="2"/>
  <c r="AN144" i="2"/>
  <c r="AO144" i="2"/>
  <c r="AP144" i="2"/>
  <c r="AQ144" i="2"/>
  <c r="AR144" i="2"/>
  <c r="AS144" i="2"/>
  <c r="AD145" i="2"/>
  <c r="AG145" i="2" s="1"/>
  <c r="AI145" i="2"/>
  <c r="AJ145" i="2"/>
  <c r="AK145" i="2"/>
  <c r="AL145" i="2"/>
  <c r="AM145" i="2"/>
  <c r="AN145" i="2"/>
  <c r="AO145" i="2"/>
  <c r="AP145" i="2"/>
  <c r="AQ145" i="2"/>
  <c r="AR145" i="2"/>
  <c r="AS145" i="2"/>
  <c r="AD146" i="2"/>
  <c r="AG146" i="2" s="1"/>
  <c r="AI146" i="2"/>
  <c r="AJ146" i="2"/>
  <c r="AK146" i="2"/>
  <c r="AL146" i="2"/>
  <c r="AM146" i="2"/>
  <c r="AN146" i="2"/>
  <c r="AO146" i="2"/>
  <c r="AP146" i="2"/>
  <c r="AQ146" i="2"/>
  <c r="AR146" i="2"/>
  <c r="AS146" i="2"/>
  <c r="AD147" i="2"/>
  <c r="AG147" i="2" s="1"/>
  <c r="AI147" i="2"/>
  <c r="AJ147" i="2"/>
  <c r="AK147" i="2"/>
  <c r="AL147" i="2"/>
  <c r="AM147" i="2"/>
  <c r="AN147" i="2"/>
  <c r="AO147" i="2"/>
  <c r="AP147" i="2"/>
  <c r="AQ147" i="2"/>
  <c r="AR147" i="2"/>
  <c r="AS147" i="2"/>
  <c r="AD148" i="2"/>
  <c r="AG148" i="2" s="1"/>
  <c r="AI148" i="2"/>
  <c r="AJ148" i="2"/>
  <c r="AK148" i="2"/>
  <c r="AL148" i="2"/>
  <c r="AM148" i="2"/>
  <c r="AN148" i="2"/>
  <c r="AO148" i="2"/>
  <c r="AP148" i="2"/>
  <c r="AQ148" i="2"/>
  <c r="AR148" i="2"/>
  <c r="AS148" i="2"/>
  <c r="AD149" i="2"/>
  <c r="AG149" i="2" s="1"/>
  <c r="AI149" i="2"/>
  <c r="AJ149" i="2"/>
  <c r="AK149" i="2"/>
  <c r="AL149" i="2"/>
  <c r="AM149" i="2"/>
  <c r="AN149" i="2"/>
  <c r="AO149" i="2"/>
  <c r="AP149" i="2"/>
  <c r="AQ149" i="2"/>
  <c r="AR149" i="2"/>
  <c r="AS149" i="2"/>
  <c r="AD150" i="2"/>
  <c r="AH150" i="2" s="1"/>
  <c r="AI150" i="2"/>
  <c r="AJ150" i="2"/>
  <c r="AK150" i="2"/>
  <c r="AL150" i="2"/>
  <c r="AM150" i="2"/>
  <c r="AN150" i="2"/>
  <c r="AO150" i="2"/>
  <c r="AP150" i="2"/>
  <c r="AQ150" i="2"/>
  <c r="AR150" i="2"/>
  <c r="AS150" i="2"/>
  <c r="AD151" i="2"/>
  <c r="AF151" i="2" s="1"/>
  <c r="AI151" i="2"/>
  <c r="AJ151" i="2"/>
  <c r="AK151" i="2"/>
  <c r="AL151" i="2"/>
  <c r="AM151" i="2"/>
  <c r="AN151" i="2"/>
  <c r="AO151" i="2"/>
  <c r="AP151" i="2"/>
  <c r="AQ151" i="2"/>
  <c r="AR151" i="2"/>
  <c r="AS151" i="2"/>
  <c r="AD152" i="2"/>
  <c r="AF152" i="2" s="1"/>
  <c r="AI152" i="2"/>
  <c r="AJ152" i="2"/>
  <c r="AK152" i="2"/>
  <c r="AL152" i="2"/>
  <c r="AM152" i="2"/>
  <c r="AN152" i="2"/>
  <c r="AO152" i="2"/>
  <c r="AP152" i="2"/>
  <c r="AQ152" i="2"/>
  <c r="AR152" i="2"/>
  <c r="AS152" i="2"/>
  <c r="AD153" i="2"/>
  <c r="AF153" i="2" s="1"/>
  <c r="AI153" i="2"/>
  <c r="AJ153" i="2"/>
  <c r="AK153" i="2"/>
  <c r="AL153" i="2"/>
  <c r="AM153" i="2"/>
  <c r="AN153" i="2"/>
  <c r="AO153" i="2"/>
  <c r="AP153" i="2"/>
  <c r="AQ153" i="2"/>
  <c r="AR153" i="2"/>
  <c r="AS153" i="2"/>
  <c r="AD154" i="2"/>
  <c r="AH154" i="2" s="1"/>
  <c r="AI154" i="2"/>
  <c r="AJ154" i="2"/>
  <c r="AK154" i="2"/>
  <c r="AL154" i="2"/>
  <c r="AM154" i="2"/>
  <c r="AN154" i="2"/>
  <c r="AO154" i="2"/>
  <c r="AP154" i="2"/>
  <c r="AQ154" i="2"/>
  <c r="AR154" i="2"/>
  <c r="AS154" i="2"/>
  <c r="AD155" i="2"/>
  <c r="AG155" i="2" s="1"/>
  <c r="AI155" i="2"/>
  <c r="AJ155" i="2"/>
  <c r="AK155" i="2"/>
  <c r="AL155" i="2"/>
  <c r="AM155" i="2"/>
  <c r="AN155" i="2"/>
  <c r="AO155" i="2"/>
  <c r="AP155" i="2"/>
  <c r="AQ155" i="2"/>
  <c r="AR155" i="2"/>
  <c r="AS155" i="2"/>
  <c r="AD156" i="2"/>
  <c r="AG156" i="2" s="1"/>
  <c r="AI156" i="2"/>
  <c r="AJ156" i="2"/>
  <c r="AK156" i="2"/>
  <c r="AL156" i="2"/>
  <c r="AM156" i="2"/>
  <c r="AN156" i="2"/>
  <c r="AO156" i="2"/>
  <c r="AP156" i="2"/>
  <c r="AQ156" i="2"/>
  <c r="AR156" i="2"/>
  <c r="AS156" i="2"/>
  <c r="AD157" i="2"/>
  <c r="AG157" i="2" s="1"/>
  <c r="AI157" i="2"/>
  <c r="AJ157" i="2"/>
  <c r="AK157" i="2"/>
  <c r="AL157" i="2"/>
  <c r="AM157" i="2"/>
  <c r="AN157" i="2"/>
  <c r="AO157" i="2"/>
  <c r="AP157" i="2"/>
  <c r="AQ157" i="2"/>
  <c r="AR157" i="2"/>
  <c r="AS157" i="2"/>
  <c r="AD158" i="2"/>
  <c r="AG158" i="2" s="1"/>
  <c r="AI158" i="2"/>
  <c r="AJ158" i="2"/>
  <c r="AK158" i="2"/>
  <c r="AL158" i="2"/>
  <c r="AM158" i="2"/>
  <c r="AN158" i="2"/>
  <c r="AO158" i="2"/>
  <c r="AP158" i="2"/>
  <c r="AQ158" i="2"/>
  <c r="AR158" i="2"/>
  <c r="AS158" i="2"/>
  <c r="AD159" i="2"/>
  <c r="AG159" i="2" s="1"/>
  <c r="AI159" i="2"/>
  <c r="AJ159" i="2"/>
  <c r="AK159" i="2"/>
  <c r="AL159" i="2"/>
  <c r="AM159" i="2"/>
  <c r="AN159" i="2"/>
  <c r="AO159" i="2"/>
  <c r="AP159" i="2"/>
  <c r="AQ159" i="2"/>
  <c r="AR159" i="2"/>
  <c r="AS159" i="2"/>
  <c r="AD160" i="2"/>
  <c r="AG160" i="2" s="1"/>
  <c r="AI160" i="2"/>
  <c r="AJ160" i="2"/>
  <c r="AK160" i="2"/>
  <c r="AL160" i="2"/>
  <c r="AM160" i="2"/>
  <c r="AN160" i="2"/>
  <c r="AO160" i="2"/>
  <c r="AP160" i="2"/>
  <c r="AQ160" i="2"/>
  <c r="AR160" i="2"/>
  <c r="AS160" i="2"/>
  <c r="AD161" i="2"/>
  <c r="AG161" i="2" s="1"/>
  <c r="AI161" i="2"/>
  <c r="AJ161" i="2"/>
  <c r="AK161" i="2"/>
  <c r="AL161" i="2"/>
  <c r="AM161" i="2"/>
  <c r="AN161" i="2"/>
  <c r="AO161" i="2"/>
  <c r="AP161" i="2"/>
  <c r="AQ161" i="2"/>
  <c r="AR161" i="2"/>
  <c r="AS161" i="2"/>
  <c r="AD162" i="2"/>
  <c r="AG162" i="2" s="1"/>
  <c r="AI162" i="2"/>
  <c r="AJ162" i="2"/>
  <c r="AK162" i="2"/>
  <c r="AL162" i="2"/>
  <c r="AM162" i="2"/>
  <c r="AN162" i="2"/>
  <c r="AO162" i="2"/>
  <c r="AP162" i="2"/>
  <c r="AQ162" i="2"/>
  <c r="AR162" i="2"/>
  <c r="AS162" i="2"/>
  <c r="AD163" i="2"/>
  <c r="AG163" i="2" s="1"/>
  <c r="AI163" i="2"/>
  <c r="AJ163" i="2"/>
  <c r="AK163" i="2"/>
  <c r="AL163" i="2"/>
  <c r="AM163" i="2"/>
  <c r="AN163" i="2"/>
  <c r="AO163" i="2"/>
  <c r="AP163" i="2"/>
  <c r="AQ163" i="2"/>
  <c r="AR163" i="2"/>
  <c r="AS163" i="2"/>
  <c r="AD164" i="2"/>
  <c r="AF164" i="2" s="1"/>
  <c r="AI164" i="2"/>
  <c r="AJ164" i="2"/>
  <c r="AK164" i="2"/>
  <c r="AL164" i="2"/>
  <c r="AM164" i="2"/>
  <c r="AN164" i="2"/>
  <c r="AO164" i="2"/>
  <c r="AP164" i="2"/>
  <c r="AQ164" i="2"/>
  <c r="AR164" i="2"/>
  <c r="AS164" i="2"/>
  <c r="AD165" i="2"/>
  <c r="AF165" i="2" s="1"/>
  <c r="AI165" i="2"/>
  <c r="AJ165" i="2"/>
  <c r="AK165" i="2"/>
  <c r="AL165" i="2"/>
  <c r="AM165" i="2"/>
  <c r="AN165" i="2"/>
  <c r="AO165" i="2"/>
  <c r="AP165" i="2"/>
  <c r="AQ165" i="2"/>
  <c r="AR165" i="2"/>
  <c r="AS165" i="2"/>
  <c r="AD166" i="2"/>
  <c r="AF166" i="2" s="1"/>
  <c r="AI166" i="2"/>
  <c r="AJ166" i="2"/>
  <c r="AK166" i="2"/>
  <c r="AL166" i="2"/>
  <c r="AM166" i="2"/>
  <c r="AN166" i="2"/>
  <c r="AO166" i="2"/>
  <c r="AP166" i="2"/>
  <c r="AQ166" i="2"/>
  <c r="AR166" i="2"/>
  <c r="AS166" i="2"/>
  <c r="AD167" i="2"/>
  <c r="AF167" i="2" s="1"/>
  <c r="AI167" i="2"/>
  <c r="AJ167" i="2"/>
  <c r="AK167" i="2"/>
  <c r="AL167" i="2"/>
  <c r="AM167" i="2"/>
  <c r="AN167" i="2"/>
  <c r="AO167" i="2"/>
  <c r="AP167" i="2"/>
  <c r="AQ167" i="2"/>
  <c r="AR167" i="2"/>
  <c r="AS167" i="2"/>
  <c r="AD168" i="2"/>
  <c r="AF168" i="2" s="1"/>
  <c r="AI168" i="2"/>
  <c r="AJ168" i="2"/>
  <c r="AK168" i="2"/>
  <c r="AL168" i="2"/>
  <c r="AM168" i="2"/>
  <c r="AN168" i="2"/>
  <c r="AO168" i="2"/>
  <c r="AP168" i="2"/>
  <c r="AQ168" i="2"/>
  <c r="AR168" i="2"/>
  <c r="AS168" i="2"/>
  <c r="BT23" i="2"/>
  <c r="BU23" i="2" s="1"/>
  <c r="BT22" i="2"/>
  <c r="BV22" i="2" s="1"/>
  <c r="BV75" i="2" l="1"/>
  <c r="BW165" i="2"/>
  <c r="BV23" i="2"/>
  <c r="BV111" i="2"/>
  <c r="BW153" i="2"/>
  <c r="BV91" i="2"/>
  <c r="BU91" i="2"/>
  <c r="BU79" i="2"/>
  <c r="BV69" i="2"/>
  <c r="BV94" i="2"/>
  <c r="BV81" i="2"/>
  <c r="BW149" i="2"/>
  <c r="BW130" i="2"/>
  <c r="BV115" i="2"/>
  <c r="BV105" i="2"/>
  <c r="BV98" i="2"/>
  <c r="BV90" i="2"/>
  <c r="BV83" i="2"/>
  <c r="AT151" i="2"/>
  <c r="AX151" i="2" s="1"/>
  <c r="BW128" i="2"/>
  <c r="BU97" i="2"/>
  <c r="AF154" i="2"/>
  <c r="BV107" i="2"/>
  <c r="BU105" i="2"/>
  <c r="BV79" i="2"/>
  <c r="BV77" i="2"/>
  <c r="BV71" i="2"/>
  <c r="BV109" i="2"/>
  <c r="BU101" i="2"/>
  <c r="BW22" i="2"/>
  <c r="AH165" i="2"/>
  <c r="AH151" i="2"/>
  <c r="AE123" i="2"/>
  <c r="BW129" i="2"/>
  <c r="BV114" i="2"/>
  <c r="BV110" i="2"/>
  <c r="BV86" i="2"/>
  <c r="BU81" i="2"/>
  <c r="BU22" i="2"/>
  <c r="BW23" i="2"/>
  <c r="AE165" i="2"/>
  <c r="AE143" i="2"/>
  <c r="AG115" i="2"/>
  <c r="BW157" i="2"/>
  <c r="BW132" i="2"/>
  <c r="BV106" i="2"/>
  <c r="BV102" i="2"/>
  <c r="BV82" i="2"/>
  <c r="BU77" i="2"/>
  <c r="BU75" i="2"/>
  <c r="BU73" i="2"/>
  <c r="BU71" i="2"/>
  <c r="AE111" i="2"/>
  <c r="BW175" i="2"/>
  <c r="BW169" i="2"/>
  <c r="BW163" i="2"/>
  <c r="BV132" i="2"/>
  <c r="BV130" i="2"/>
  <c r="BU115" i="2"/>
  <c r="BU113" i="2"/>
  <c r="BU111" i="2"/>
  <c r="BV99" i="2"/>
  <c r="BU95" i="2"/>
  <c r="BU93" i="2"/>
  <c r="BV89" i="2"/>
  <c r="BU87" i="2"/>
  <c r="BV85" i="2"/>
  <c r="BV78" i="2"/>
  <c r="BU69" i="2"/>
  <c r="AE168" i="2"/>
  <c r="AH132" i="2"/>
  <c r="BW171" i="2"/>
  <c r="BV128" i="2"/>
  <c r="BU109" i="2"/>
  <c r="BU107" i="2"/>
  <c r="BU103" i="2"/>
  <c r="BU99" i="2"/>
  <c r="BU89" i="2"/>
  <c r="BU85" i="2"/>
  <c r="BU83" i="2"/>
  <c r="BV74" i="2"/>
  <c r="BV70" i="2"/>
  <c r="AT150" i="2"/>
  <c r="BD150" i="2" s="1"/>
  <c r="AE102" i="2"/>
  <c r="BW173" i="2"/>
  <c r="AG168" i="2"/>
  <c r="AG164" i="2"/>
  <c r="AE141" i="2"/>
  <c r="AH123" i="2"/>
  <c r="AF115" i="2"/>
  <c r="BW167" i="2"/>
  <c r="BW159" i="2"/>
  <c r="BW151" i="2"/>
  <c r="BV129" i="2"/>
  <c r="BW126" i="2"/>
  <c r="BW125" i="2"/>
  <c r="BW124" i="2"/>
  <c r="BW123" i="2"/>
  <c r="BW122" i="2"/>
  <c r="BW121" i="2"/>
  <c r="BW120" i="2"/>
  <c r="BW119" i="2"/>
  <c r="BW118" i="2"/>
  <c r="BW117" i="2"/>
  <c r="BW116" i="2"/>
  <c r="BU114" i="2"/>
  <c r="BU110" i="2"/>
  <c r="BU106" i="2"/>
  <c r="BV103" i="2"/>
  <c r="BU102" i="2"/>
  <c r="BU98" i="2"/>
  <c r="BV95" i="2"/>
  <c r="BU94" i="2"/>
  <c r="BU90" i="2"/>
  <c r="BV87" i="2"/>
  <c r="BU86" i="2"/>
  <c r="BU82" i="2"/>
  <c r="BU78" i="2"/>
  <c r="BU74" i="2"/>
  <c r="BU70" i="2"/>
  <c r="AT152" i="2"/>
  <c r="BB152" i="2" s="1"/>
  <c r="AH148" i="2"/>
  <c r="AT109" i="2"/>
  <c r="BB109" i="2" s="1"/>
  <c r="BW161" i="2"/>
  <c r="BW131" i="2"/>
  <c r="BW127" i="2"/>
  <c r="BV126" i="2"/>
  <c r="BV125" i="2"/>
  <c r="BV124" i="2"/>
  <c r="BV123" i="2"/>
  <c r="BV122" i="2"/>
  <c r="BV121" i="2"/>
  <c r="BV120" i="2"/>
  <c r="BV119" i="2"/>
  <c r="BV118" i="2"/>
  <c r="BV117" i="2"/>
  <c r="BV116" i="2"/>
  <c r="BV112" i="2"/>
  <c r="BV108" i="2"/>
  <c r="BV104" i="2"/>
  <c r="BV100" i="2"/>
  <c r="BV96" i="2"/>
  <c r="BV92" i="2"/>
  <c r="BV88" i="2"/>
  <c r="BV84" i="2"/>
  <c r="BV80" i="2"/>
  <c r="BV76" i="2"/>
  <c r="BV72" i="2"/>
  <c r="BV68" i="2"/>
  <c r="AF148" i="2"/>
  <c r="AH134" i="2"/>
  <c r="AE119" i="2"/>
  <c r="AF110" i="2"/>
  <c r="BW155" i="2"/>
  <c r="BW147" i="2"/>
  <c r="BV131" i="2"/>
  <c r="BV127" i="2"/>
  <c r="BV113" i="2"/>
  <c r="BU112" i="2"/>
  <c r="BU108" i="2"/>
  <c r="BU104" i="2"/>
  <c r="BV101" i="2"/>
  <c r="BU100" i="2"/>
  <c r="BV97" i="2"/>
  <c r="BU96" i="2"/>
  <c r="BV93" i="2"/>
  <c r="BU92" i="2"/>
  <c r="BU88" i="2"/>
  <c r="BU84" i="2"/>
  <c r="BU80" i="2"/>
  <c r="BU76" i="2"/>
  <c r="BV73" i="2"/>
  <c r="BU72" i="2"/>
  <c r="BU68" i="2"/>
  <c r="AF112" i="2"/>
  <c r="AH112" i="2"/>
  <c r="BU145" i="2"/>
  <c r="BV145" i="2"/>
  <c r="BW145" i="2"/>
  <c r="BU137" i="2"/>
  <c r="BV137" i="2"/>
  <c r="BW137" i="2"/>
  <c r="AG165" i="2"/>
  <c r="AE164" i="2"/>
  <c r="AH152" i="2"/>
  <c r="AZ151" i="2"/>
  <c r="BE151" i="2" s="1"/>
  <c r="AV151" i="2"/>
  <c r="AT149" i="2"/>
  <c r="AX149" i="2" s="1"/>
  <c r="AH146" i="2"/>
  <c r="AE142" i="2"/>
  <c r="AH136" i="2"/>
  <c r="BU144" i="2"/>
  <c r="BV144" i="2"/>
  <c r="BW144" i="2"/>
  <c r="BU140" i="2"/>
  <c r="BV140" i="2"/>
  <c r="BW140" i="2"/>
  <c r="BU136" i="2"/>
  <c r="BV136" i="2"/>
  <c r="BW136" i="2"/>
  <c r="BV63" i="2"/>
  <c r="BW63" i="2"/>
  <c r="BU63" i="2"/>
  <c r="BV55" i="2"/>
  <c r="BW55" i="2"/>
  <c r="BU55" i="2"/>
  <c r="BU141" i="2"/>
  <c r="BV141" i="2"/>
  <c r="BW141" i="2"/>
  <c r="BV61" i="2"/>
  <c r="BW61" i="2"/>
  <c r="BU61" i="2"/>
  <c r="BV53" i="2"/>
  <c r="BW53" i="2"/>
  <c r="BU53" i="2"/>
  <c r="AF158" i="2"/>
  <c r="AT154" i="2"/>
  <c r="AZ154" i="2" s="1"/>
  <c r="AF150" i="2"/>
  <c r="AF146" i="2"/>
  <c r="AT133" i="2"/>
  <c r="AZ133" i="2" s="1"/>
  <c r="AG104" i="2"/>
  <c r="AE104" i="2"/>
  <c r="BU143" i="2"/>
  <c r="BV143" i="2"/>
  <c r="BW143" i="2"/>
  <c r="BU139" i="2"/>
  <c r="BV139" i="2"/>
  <c r="BW139" i="2"/>
  <c r="BU135" i="2"/>
  <c r="BV135" i="2"/>
  <c r="BW135" i="2"/>
  <c r="BV65" i="2"/>
  <c r="BW65" i="2"/>
  <c r="BU65" i="2"/>
  <c r="BV57" i="2"/>
  <c r="BW57" i="2"/>
  <c r="BU57" i="2"/>
  <c r="BV49" i="2"/>
  <c r="BW49" i="2"/>
  <c r="BU49" i="2"/>
  <c r="BU45" i="2"/>
  <c r="BV45" i="2"/>
  <c r="BW45" i="2"/>
  <c r="BU41" i="2"/>
  <c r="BV41" i="2"/>
  <c r="BW41" i="2"/>
  <c r="BU37" i="2"/>
  <c r="BV37" i="2"/>
  <c r="BW37" i="2"/>
  <c r="BU33" i="2"/>
  <c r="BV33" i="2"/>
  <c r="BW33" i="2"/>
  <c r="BU29" i="2"/>
  <c r="BV29" i="2"/>
  <c r="BW29" i="2"/>
  <c r="BU25" i="2"/>
  <c r="BV25" i="2"/>
  <c r="BW25" i="2"/>
  <c r="AE167" i="2"/>
  <c r="AH164" i="2"/>
  <c r="AF156" i="2"/>
  <c r="AT153" i="2"/>
  <c r="AX153" i="2" s="1"/>
  <c r="AE144" i="2"/>
  <c r="AT142" i="2"/>
  <c r="BC142" i="2" s="1"/>
  <c r="AE139" i="2"/>
  <c r="AT137" i="2"/>
  <c r="AU137" i="2" s="1"/>
  <c r="AH133" i="2"/>
  <c r="AH119" i="2"/>
  <c r="AF113" i="2"/>
  <c r="BV146" i="2"/>
  <c r="BU146" i="2"/>
  <c r="BW146" i="2"/>
  <c r="BU142" i="2"/>
  <c r="BV142" i="2"/>
  <c r="BW142" i="2"/>
  <c r="BU138" i="2"/>
  <c r="BV138" i="2"/>
  <c r="BW138" i="2"/>
  <c r="BU134" i="2"/>
  <c r="BV134" i="2"/>
  <c r="BW134" i="2"/>
  <c r="BV67" i="2"/>
  <c r="BW67" i="2"/>
  <c r="BU67" i="2"/>
  <c r="BV59" i="2"/>
  <c r="BW59" i="2"/>
  <c r="BU59" i="2"/>
  <c r="BV51" i="2"/>
  <c r="BW51" i="2"/>
  <c r="BU51" i="2"/>
  <c r="BW133" i="2"/>
  <c r="BU48" i="2"/>
  <c r="BV48" i="2"/>
  <c r="BW48" i="2"/>
  <c r="BU44" i="2"/>
  <c r="BV44" i="2"/>
  <c r="BW44" i="2"/>
  <c r="BU40" i="2"/>
  <c r="BV40" i="2"/>
  <c r="BW40" i="2"/>
  <c r="BU36" i="2"/>
  <c r="BV36" i="2"/>
  <c r="BW36" i="2"/>
  <c r="BU32" i="2"/>
  <c r="BV32" i="2"/>
  <c r="BW32" i="2"/>
  <c r="BU28" i="2"/>
  <c r="BV28" i="2"/>
  <c r="BW28" i="2"/>
  <c r="BU24" i="2"/>
  <c r="BV24" i="2"/>
  <c r="BW24" i="2"/>
  <c r="AE105" i="2"/>
  <c r="BW176" i="2"/>
  <c r="BW174" i="2"/>
  <c r="BW172" i="2"/>
  <c r="BW170" i="2"/>
  <c r="BW168" i="2"/>
  <c r="BW166" i="2"/>
  <c r="BW164" i="2"/>
  <c r="BW162" i="2"/>
  <c r="BW160" i="2"/>
  <c r="BW158" i="2"/>
  <c r="BW156" i="2"/>
  <c r="BW154" i="2"/>
  <c r="BW152" i="2"/>
  <c r="BW150" i="2"/>
  <c r="BW148" i="2"/>
  <c r="BU133" i="2"/>
  <c r="BV66" i="2"/>
  <c r="BW66" i="2"/>
  <c r="BV64" i="2"/>
  <c r="BW64" i="2"/>
  <c r="BV62" i="2"/>
  <c r="BW62" i="2"/>
  <c r="BV60" i="2"/>
  <c r="BW60" i="2"/>
  <c r="BV58" i="2"/>
  <c r="BW58" i="2"/>
  <c r="BV56" i="2"/>
  <c r="BW56" i="2"/>
  <c r="BV54" i="2"/>
  <c r="BW54" i="2"/>
  <c r="BV52" i="2"/>
  <c r="BW52" i="2"/>
  <c r="BV50" i="2"/>
  <c r="BW50" i="2"/>
  <c r="BU47" i="2"/>
  <c r="BV47" i="2"/>
  <c r="BW47" i="2"/>
  <c r="BU43" i="2"/>
  <c r="BV43" i="2"/>
  <c r="BW43" i="2"/>
  <c r="BU39" i="2"/>
  <c r="BV39" i="2"/>
  <c r="BW39" i="2"/>
  <c r="BU35" i="2"/>
  <c r="BV35" i="2"/>
  <c r="BW35" i="2"/>
  <c r="BU31" i="2"/>
  <c r="BV31" i="2"/>
  <c r="BW31" i="2"/>
  <c r="BU27" i="2"/>
  <c r="BV27" i="2"/>
  <c r="BW27" i="2"/>
  <c r="BU46" i="2"/>
  <c r="BV46" i="2"/>
  <c r="BW46" i="2"/>
  <c r="BU42" i="2"/>
  <c r="BV42" i="2"/>
  <c r="BW42" i="2"/>
  <c r="BU38" i="2"/>
  <c r="BV38" i="2"/>
  <c r="BW38" i="2"/>
  <c r="BU34" i="2"/>
  <c r="BV34" i="2"/>
  <c r="BW34" i="2"/>
  <c r="BU30" i="2"/>
  <c r="BV30" i="2"/>
  <c r="BW30" i="2"/>
  <c r="BU26" i="2"/>
  <c r="BV26" i="2"/>
  <c r="BW26" i="2"/>
  <c r="BV176" i="2"/>
  <c r="BV175" i="2"/>
  <c r="BV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V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V148" i="2"/>
  <c r="BV147" i="2"/>
  <c r="AX152" i="2"/>
  <c r="BD152" i="2"/>
  <c r="AV152" i="2"/>
  <c r="AT160" i="2"/>
  <c r="AY160" i="2" s="1"/>
  <c r="AT136" i="2"/>
  <c r="AU136" i="2" s="1"/>
  <c r="AT132" i="2"/>
  <c r="AX132" i="2" s="1"/>
  <c r="AT100" i="2"/>
  <c r="BC100" i="2" s="1"/>
  <c r="AT144" i="2"/>
  <c r="AY144" i="2" s="1"/>
  <c r="AH167" i="2"/>
  <c r="AG166" i="2"/>
  <c r="AF162" i="2"/>
  <c r="AT158" i="2"/>
  <c r="AZ158" i="2" s="1"/>
  <c r="AH153" i="2"/>
  <c r="AH149" i="2"/>
  <c r="AH147" i="2"/>
  <c r="AT143" i="2"/>
  <c r="BB143" i="2" s="1"/>
  <c r="AH142" i="2"/>
  <c r="AH140" i="2"/>
  <c r="AT135" i="2"/>
  <c r="BB135" i="2" s="1"/>
  <c r="AT131" i="2"/>
  <c r="BB131" i="2" s="1"/>
  <c r="AH121" i="2"/>
  <c r="AF117" i="2"/>
  <c r="AG114" i="2"/>
  <c r="AE112" i="2"/>
  <c r="AE108" i="2"/>
  <c r="AT162" i="2"/>
  <c r="AV162" i="2" s="1"/>
  <c r="AT108" i="2"/>
  <c r="BB108" i="2" s="1"/>
  <c r="AT102" i="2"/>
  <c r="AZ102" i="2" s="1"/>
  <c r="AH166" i="2"/>
  <c r="AH168" i="2"/>
  <c r="AG167" i="2"/>
  <c r="AE166" i="2"/>
  <c r="AF160" i="2"/>
  <c r="AT156" i="2"/>
  <c r="BB156" i="2" s="1"/>
  <c r="AF149" i="2"/>
  <c r="AF147" i="2"/>
  <c r="AH143" i="2"/>
  <c r="AG142" i="2"/>
  <c r="AT138" i="2"/>
  <c r="BB138" i="2" s="1"/>
  <c r="AH135" i="2"/>
  <c r="AT134" i="2"/>
  <c r="AX134" i="2" s="1"/>
  <c r="AH131" i="2"/>
  <c r="AE121" i="2"/>
  <c r="AH115" i="2"/>
  <c r="AF114" i="2"/>
  <c r="AH111" i="2"/>
  <c r="AE107" i="2"/>
  <c r="AT106" i="2"/>
  <c r="AY106" i="2" s="1"/>
  <c r="AT104" i="2"/>
  <c r="BC104" i="2" s="1"/>
  <c r="AX135" i="2"/>
  <c r="AT130" i="2"/>
  <c r="BB130" i="2" s="1"/>
  <c r="AT129" i="2"/>
  <c r="BB129" i="2" s="1"/>
  <c r="AT128" i="2"/>
  <c r="BB128" i="2" s="1"/>
  <c r="AT127" i="2"/>
  <c r="BB127" i="2" s="1"/>
  <c r="AT126" i="2"/>
  <c r="BB126" i="2" s="1"/>
  <c r="AT125" i="2"/>
  <c r="BB125" i="2" s="1"/>
  <c r="AT124" i="2"/>
  <c r="BB124" i="2" s="1"/>
  <c r="AT122" i="2"/>
  <c r="BB122" i="2" s="1"/>
  <c r="AT120" i="2"/>
  <c r="BB120" i="2" s="1"/>
  <c r="AT118" i="2"/>
  <c r="BB118" i="2" s="1"/>
  <c r="AH116" i="2"/>
  <c r="AH106" i="2"/>
  <c r="AT113" i="2"/>
  <c r="BC113" i="2" s="1"/>
  <c r="AH145" i="2"/>
  <c r="AH144" i="2"/>
  <c r="AH124" i="2"/>
  <c r="AH122" i="2"/>
  <c r="AH120" i="2"/>
  <c r="AH117" i="2"/>
  <c r="AG116" i="2"/>
  <c r="AH113" i="2"/>
  <c r="AG112" i="2"/>
  <c r="AG111" i="2"/>
  <c r="AH108" i="2"/>
  <c r="AF106" i="2"/>
  <c r="AT105" i="2"/>
  <c r="AY105" i="2" s="1"/>
  <c r="AH104" i="2"/>
  <c r="AH102" i="2"/>
  <c r="AF145" i="2"/>
  <c r="AG144" i="2"/>
  <c r="AE124" i="2"/>
  <c r="AT123" i="2"/>
  <c r="AW123" i="2" s="1"/>
  <c r="AE122" i="2"/>
  <c r="AT121" i="2"/>
  <c r="BA121" i="2" s="1"/>
  <c r="AE120" i="2"/>
  <c r="AT119" i="2"/>
  <c r="AW119" i="2" s="1"/>
  <c r="AG117" i="2"/>
  <c r="AF116" i="2"/>
  <c r="AH114" i="2"/>
  <c r="AG113" i="2"/>
  <c r="AT112" i="2"/>
  <c r="AV112" i="2" s="1"/>
  <c r="AT111" i="2"/>
  <c r="AV111" i="2" s="1"/>
  <c r="AF108" i="2"/>
  <c r="AT107" i="2"/>
  <c r="AX107" i="2" s="1"/>
  <c r="AE106" i="2"/>
  <c r="AF104" i="2"/>
  <c r="AT103" i="2"/>
  <c r="BC103" i="2" s="1"/>
  <c r="AF102" i="2"/>
  <c r="AT101" i="2"/>
  <c r="BC101" i="2" s="1"/>
  <c r="AT146" i="2"/>
  <c r="AU146" i="2" s="1"/>
  <c r="AT168" i="2"/>
  <c r="AZ168" i="2" s="1"/>
  <c r="AT167" i="2"/>
  <c r="BB167" i="2" s="1"/>
  <c r="AT166" i="2"/>
  <c r="BB166" i="2" s="1"/>
  <c r="AT165" i="2"/>
  <c r="AT164" i="2"/>
  <c r="BD164" i="2" s="1"/>
  <c r="AT163" i="2"/>
  <c r="BA163" i="2" s="1"/>
  <c r="AH163" i="2"/>
  <c r="AE162" i="2"/>
  <c r="AT161" i="2"/>
  <c r="AW161" i="2" s="1"/>
  <c r="AH161" i="2"/>
  <c r="AE160" i="2"/>
  <c r="AT159" i="2"/>
  <c r="AH159" i="2"/>
  <c r="AE158" i="2"/>
  <c r="AT157" i="2"/>
  <c r="BB157" i="2" s="1"/>
  <c r="AH157" i="2"/>
  <c r="AE156" i="2"/>
  <c r="AT155" i="2"/>
  <c r="BB155" i="2" s="1"/>
  <c r="AH155" i="2"/>
  <c r="BA151" i="2"/>
  <c r="AW151" i="2"/>
  <c r="AW150" i="2"/>
  <c r="AT147" i="2"/>
  <c r="BA147" i="2" s="1"/>
  <c r="AT139" i="2"/>
  <c r="BB139" i="2" s="1"/>
  <c r="AF163" i="2"/>
  <c r="AF161" i="2"/>
  <c r="AF159" i="2"/>
  <c r="AF157" i="2"/>
  <c r="AF155" i="2"/>
  <c r="AT148" i="2"/>
  <c r="BC148" i="2" s="1"/>
  <c r="AT140" i="2"/>
  <c r="BB140" i="2" s="1"/>
  <c r="AE163" i="2"/>
  <c r="AH162" i="2"/>
  <c r="AE161" i="2"/>
  <c r="AH160" i="2"/>
  <c r="AE159" i="2"/>
  <c r="AH158" i="2"/>
  <c r="AE157" i="2"/>
  <c r="AH156" i="2"/>
  <c r="AE155" i="2"/>
  <c r="AG154" i="2"/>
  <c r="AE154" i="2"/>
  <c r="AG153" i="2"/>
  <c r="AE153" i="2"/>
  <c r="AG152" i="2"/>
  <c r="AE152" i="2"/>
  <c r="BC151" i="2"/>
  <c r="AY151" i="2"/>
  <c r="AU151" i="2"/>
  <c r="AG151" i="2"/>
  <c r="AE151" i="2"/>
  <c r="AG150" i="2"/>
  <c r="AE150" i="2"/>
  <c r="AT145" i="2"/>
  <c r="AU145" i="2" s="1"/>
  <c r="BA144" i="2"/>
  <c r="AY142" i="2"/>
  <c r="AT141" i="2"/>
  <c r="BD141" i="2" s="1"/>
  <c r="AE149" i="2"/>
  <c r="AE148" i="2"/>
  <c r="AE147" i="2"/>
  <c r="AE146" i="2"/>
  <c r="AE145" i="2"/>
  <c r="AZ142" i="2"/>
  <c r="AV137" i="2"/>
  <c r="AF137" i="2"/>
  <c r="AG137" i="2"/>
  <c r="AE137" i="2"/>
  <c r="AV130" i="2"/>
  <c r="AZ130" i="2"/>
  <c r="AZ127" i="2"/>
  <c r="BC127" i="2"/>
  <c r="AG143" i="2"/>
  <c r="AF141" i="2"/>
  <c r="AG141" i="2"/>
  <c r="AF140" i="2"/>
  <c r="AG140" i="2"/>
  <c r="AF139" i="2"/>
  <c r="AG139" i="2"/>
  <c r="AF138" i="2"/>
  <c r="AG138" i="2"/>
  <c r="AE138" i="2"/>
  <c r="AE136" i="2"/>
  <c r="BC135" i="2"/>
  <c r="AY135" i="2"/>
  <c r="AE135" i="2"/>
  <c r="AE134" i="2"/>
  <c r="AE133" i="2"/>
  <c r="AE132" i="2"/>
  <c r="AF130" i="2"/>
  <c r="AG130" i="2"/>
  <c r="AF129" i="2"/>
  <c r="AG129" i="2"/>
  <c r="AF128" i="2"/>
  <c r="AG128" i="2"/>
  <c r="AF127" i="2"/>
  <c r="AG127" i="2"/>
  <c r="AF126" i="2"/>
  <c r="AG126" i="2"/>
  <c r="AF125" i="2"/>
  <c r="AG125" i="2"/>
  <c r="AG136" i="2"/>
  <c r="AG135" i="2"/>
  <c r="AG134" i="2"/>
  <c r="AG133" i="2"/>
  <c r="AG132" i="2"/>
  <c r="AF131" i="2"/>
  <c r="AH130" i="2"/>
  <c r="AH129" i="2"/>
  <c r="AH128" i="2"/>
  <c r="AH127" i="2"/>
  <c r="AH126" i="2"/>
  <c r="AH125" i="2"/>
  <c r="AE131" i="2"/>
  <c r="AE130" i="2"/>
  <c r="AE129" i="2"/>
  <c r="AE128" i="2"/>
  <c r="AE127" i="2"/>
  <c r="AE126" i="2"/>
  <c r="AE125" i="2"/>
  <c r="AT116" i="2"/>
  <c r="BC116" i="2" s="1"/>
  <c r="AH118" i="2"/>
  <c r="AT115" i="2"/>
  <c r="BD115" i="2" s="1"/>
  <c r="AT114" i="2"/>
  <c r="AG124" i="2"/>
  <c r="AG123" i="2"/>
  <c r="AG122" i="2"/>
  <c r="AG121" i="2"/>
  <c r="AG120" i="2"/>
  <c r="AG119" i="2"/>
  <c r="AG118" i="2"/>
  <c r="AF118" i="2"/>
  <c r="AT117" i="2"/>
  <c r="AU117" i="2" s="1"/>
  <c r="AE109" i="2"/>
  <c r="AF109" i="2"/>
  <c r="AT110" i="2"/>
  <c r="AY110" i="2" s="1"/>
  <c r="AH110" i="2"/>
  <c r="AH109" i="2"/>
  <c r="AG110" i="2"/>
  <c r="AG109" i="2"/>
  <c r="AH107" i="2"/>
  <c r="AH105" i="2"/>
  <c r="AH103" i="2"/>
  <c r="AH101" i="2"/>
  <c r="AF100" i="2"/>
  <c r="AG100" i="2"/>
  <c r="AF107" i="2"/>
  <c r="AF105" i="2"/>
  <c r="AF103" i="2"/>
  <c r="AF101" i="2"/>
  <c r="AZ100" i="2"/>
  <c r="AE103" i="2"/>
  <c r="AE101" i="2"/>
  <c r="AH100" i="2"/>
  <c r="AD24" i="2"/>
  <c r="AG24" i="2" s="1"/>
  <c r="AD25" i="2"/>
  <c r="AG25" i="2" s="1"/>
  <c r="AD26" i="2"/>
  <c r="AF26" i="2" s="1"/>
  <c r="AD27" i="2"/>
  <c r="AH27" i="2" s="1"/>
  <c r="AD28" i="2"/>
  <c r="AG28" i="2" s="1"/>
  <c r="AD29" i="2"/>
  <c r="AE29" i="2" s="1"/>
  <c r="AD30" i="2"/>
  <c r="AE30" i="2" s="1"/>
  <c r="AD31" i="2"/>
  <c r="AH31" i="2" s="1"/>
  <c r="AD32" i="2"/>
  <c r="AD33" i="2"/>
  <c r="AG33" i="2" s="1"/>
  <c r="AD34" i="2"/>
  <c r="AF34" i="2" s="1"/>
  <c r="AD35" i="2"/>
  <c r="AH35" i="2" s="1"/>
  <c r="AD36" i="2"/>
  <c r="AF36" i="2" s="1"/>
  <c r="AD37" i="2"/>
  <c r="AD38" i="2"/>
  <c r="AF38" i="2" s="1"/>
  <c r="AD39" i="2"/>
  <c r="AH39" i="2" s="1"/>
  <c r="AD40" i="2"/>
  <c r="AD41" i="2"/>
  <c r="AH41" i="2" s="1"/>
  <c r="AD42" i="2"/>
  <c r="AD43" i="2"/>
  <c r="AH43" i="2" s="1"/>
  <c r="AD44" i="2"/>
  <c r="AD45" i="2"/>
  <c r="AD46" i="2"/>
  <c r="AD47" i="2"/>
  <c r="AD48" i="2"/>
  <c r="AH48" i="2" s="1"/>
  <c r="AD49" i="2"/>
  <c r="AG49" i="2" s="1"/>
  <c r="AD50" i="2"/>
  <c r="AD51" i="2"/>
  <c r="AH51" i="2" s="1"/>
  <c r="AD52" i="2"/>
  <c r="AD53" i="2"/>
  <c r="AE53" i="2" s="1"/>
  <c r="AD54" i="2"/>
  <c r="AE54" i="2" s="1"/>
  <c r="AD55" i="2"/>
  <c r="AH55" i="2" s="1"/>
  <c r="AD56" i="2"/>
  <c r="AG56" i="2" s="1"/>
  <c r="AD57" i="2"/>
  <c r="AG57" i="2" s="1"/>
  <c r="AD58" i="2"/>
  <c r="AF58" i="2" s="1"/>
  <c r="AD59" i="2"/>
  <c r="AH59" i="2" s="1"/>
  <c r="AD60" i="2"/>
  <c r="AE60" i="2" s="1"/>
  <c r="AD61" i="2"/>
  <c r="AG61" i="2" s="1"/>
  <c r="AD62" i="2"/>
  <c r="AF62" i="2" s="1"/>
  <c r="AD63" i="2"/>
  <c r="AH63" i="2" s="1"/>
  <c r="AD64" i="2"/>
  <c r="AE64" i="2" s="1"/>
  <c r="AD65" i="2"/>
  <c r="AH65" i="2" s="1"/>
  <c r="AD66" i="2"/>
  <c r="AD67" i="2"/>
  <c r="AH67" i="2" s="1"/>
  <c r="AD68" i="2"/>
  <c r="AD69" i="2"/>
  <c r="AG69" i="2" s="1"/>
  <c r="AD70" i="2"/>
  <c r="AF70" i="2" s="1"/>
  <c r="AD71" i="2"/>
  <c r="AH71" i="2" s="1"/>
  <c r="AD72" i="2"/>
  <c r="AH72" i="2" s="1"/>
  <c r="AD73" i="2"/>
  <c r="AD74" i="2"/>
  <c r="AD75" i="2"/>
  <c r="AH75" i="2" s="1"/>
  <c r="AD76" i="2"/>
  <c r="AG76" i="2" s="1"/>
  <c r="AD77" i="2"/>
  <c r="AE77" i="2" s="1"/>
  <c r="AD78" i="2"/>
  <c r="AD79" i="2"/>
  <c r="AD80" i="2"/>
  <c r="AF80" i="2" s="1"/>
  <c r="AD81" i="2"/>
  <c r="AG81" i="2" s="1"/>
  <c r="AD82" i="2"/>
  <c r="AF82" i="2" s="1"/>
  <c r="AD83" i="2"/>
  <c r="AH83" i="2" s="1"/>
  <c r="AD84" i="2"/>
  <c r="AG84" i="2" s="1"/>
  <c r="AD85" i="2"/>
  <c r="AE85" i="2" s="1"/>
  <c r="AD86" i="2"/>
  <c r="AF86" i="2" s="1"/>
  <c r="AD87" i="2"/>
  <c r="AH87" i="2" s="1"/>
  <c r="AD88" i="2"/>
  <c r="AF88" i="2" s="1"/>
  <c r="AD89" i="2"/>
  <c r="AG89" i="2" s="1"/>
  <c r="AD90" i="2"/>
  <c r="AF90" i="2" s="1"/>
  <c r="AD91" i="2"/>
  <c r="AH91" i="2" s="1"/>
  <c r="AD92" i="2"/>
  <c r="AE92" i="2" s="1"/>
  <c r="AD93" i="2"/>
  <c r="AE93" i="2" s="1"/>
  <c r="AD94" i="2"/>
  <c r="AE94" i="2" s="1"/>
  <c r="AD95" i="2"/>
  <c r="AH95" i="2" s="1"/>
  <c r="AD96" i="2"/>
  <c r="AD97" i="2"/>
  <c r="AE97" i="2" s="1"/>
  <c r="AD98" i="2"/>
  <c r="AE98" i="2" s="1"/>
  <c r="AD99" i="2"/>
  <c r="AH99" i="2" s="1"/>
  <c r="AD169" i="2"/>
  <c r="AE169" i="2" s="1"/>
  <c r="AD170" i="2"/>
  <c r="AH170" i="2" s="1"/>
  <c r="AD171" i="2"/>
  <c r="AD172" i="2"/>
  <c r="AH172" i="2" s="1"/>
  <c r="AD173" i="2"/>
  <c r="AF173" i="2" s="1"/>
  <c r="AD174" i="2"/>
  <c r="AE174" i="2" s="1"/>
  <c r="AD175" i="2"/>
  <c r="AF175" i="2" s="1"/>
  <c r="AD176" i="2"/>
  <c r="AG176" i="2" s="1"/>
  <c r="AD23" i="2"/>
  <c r="AH23" i="2" s="1"/>
  <c r="AD22" i="2"/>
  <c r="AF22" i="2" s="1"/>
  <c r="AZ137" i="2" l="1"/>
  <c r="AW137" i="2"/>
  <c r="BC152" i="2"/>
  <c r="BB151" i="2"/>
  <c r="BA137" i="2"/>
  <c r="AY152" i="2"/>
  <c r="BB137" i="2"/>
  <c r="AX142" i="2"/>
  <c r="BE142" i="2" s="1"/>
  <c r="AY138" i="2"/>
  <c r="BA113" i="2"/>
  <c r="AV113" i="2"/>
  <c r="BB133" i="2"/>
  <c r="BA111" i="2"/>
  <c r="BD113" i="2"/>
  <c r="AU144" i="2"/>
  <c r="AW111" i="2"/>
  <c r="AU149" i="2"/>
  <c r="BC154" i="2"/>
  <c r="AV133" i="2"/>
  <c r="AZ113" i="2"/>
  <c r="BD133" i="2"/>
  <c r="AW133" i="2"/>
  <c r="AW120" i="2"/>
  <c r="BD120" i="2"/>
  <c r="BA120" i="2"/>
  <c r="AY124" i="2"/>
  <c r="AW124" i="2"/>
  <c r="BA106" i="2"/>
  <c r="BC124" i="2"/>
  <c r="AU124" i="2"/>
  <c r="BC126" i="2"/>
  <c r="BA133" i="2"/>
  <c r="AX121" i="2"/>
  <c r="AW154" i="2"/>
  <c r="AX100" i="2"/>
  <c r="BE100" i="2" s="1"/>
  <c r="AZ120" i="2"/>
  <c r="AX120" i="2"/>
  <c r="AW126" i="2"/>
  <c r="BD124" i="2"/>
  <c r="AU126" i="2"/>
  <c r="AY126" i="2"/>
  <c r="BD126" i="2"/>
  <c r="AZ126" i="2"/>
  <c r="AU132" i="2"/>
  <c r="AV120" i="2"/>
  <c r="AX124" i="2"/>
  <c r="AU143" i="2"/>
  <c r="AY109" i="2"/>
  <c r="AV106" i="2"/>
  <c r="AU100" i="2"/>
  <c r="BC136" i="2"/>
  <c r="BA100" i="2"/>
  <c r="AZ101" i="2"/>
  <c r="AV126" i="2"/>
  <c r="AU152" i="2"/>
  <c r="BD151" i="2"/>
  <c r="AV140" i="2"/>
  <c r="AW113" i="2"/>
  <c r="BD137" i="2"/>
  <c r="AX137" i="2"/>
  <c r="BH137" i="2" s="1"/>
  <c r="AU102" i="2"/>
  <c r="AZ103" i="2"/>
  <c r="BB113" i="2"/>
  <c r="BC137" i="2"/>
  <c r="AV138" i="2"/>
  <c r="AY137" i="2"/>
  <c r="AX109" i="2"/>
  <c r="BC149" i="2"/>
  <c r="BD109" i="2"/>
  <c r="BA149" i="2"/>
  <c r="AX133" i="2"/>
  <c r="AX130" i="2"/>
  <c r="BE130" i="2" s="1"/>
  <c r="AU133" i="2"/>
  <c r="AW102" i="2"/>
  <c r="AX113" i="2"/>
  <c r="AW103" i="2"/>
  <c r="AU158" i="2"/>
  <c r="BB149" i="2"/>
  <c r="AW130" i="2"/>
  <c r="AZ152" i="2"/>
  <c r="BE152" i="2" s="1"/>
  <c r="AY149" i="2"/>
  <c r="AX128" i="2"/>
  <c r="AW128" i="2"/>
  <c r="BA128" i="2"/>
  <c r="AZ128" i="2"/>
  <c r="BE128" i="2" s="1"/>
  <c r="BC130" i="2"/>
  <c r="AZ124" i="2"/>
  <c r="AU130" i="2"/>
  <c r="AY133" i="2"/>
  <c r="AY130" i="2"/>
  <c r="AW152" i="2"/>
  <c r="AU111" i="2"/>
  <c r="BA130" i="2"/>
  <c r="BC133" i="2"/>
  <c r="BD130" i="2"/>
  <c r="BA152" i="2"/>
  <c r="BD149" i="2"/>
  <c r="AY122" i="2"/>
  <c r="AZ156" i="2"/>
  <c r="AV122" i="2"/>
  <c r="AW146" i="2"/>
  <c r="BC160" i="2"/>
  <c r="BA146" i="2"/>
  <c r="AU160" i="2"/>
  <c r="BC121" i="2"/>
  <c r="BA124" i="2"/>
  <c r="AV124" i="2"/>
  <c r="BC128" i="2"/>
  <c r="BD131" i="2"/>
  <c r="AY121" i="2"/>
  <c r="AY128" i="2"/>
  <c r="BC150" i="2"/>
  <c r="AV100" i="2"/>
  <c r="AU121" i="2"/>
  <c r="BD128" i="2"/>
  <c r="AV149" i="2"/>
  <c r="AU113" i="2"/>
  <c r="AZ121" i="2"/>
  <c r="BE121" i="2" s="1"/>
  <c r="BA126" i="2"/>
  <c r="AY120" i="2"/>
  <c r="AV135" i="2"/>
  <c r="AZ149" i="2"/>
  <c r="BE149" i="2" s="1"/>
  <c r="BB100" i="2"/>
  <c r="BD121" i="2"/>
  <c r="BC120" i="2"/>
  <c r="AW100" i="2"/>
  <c r="BA101" i="2"/>
  <c r="AV121" i="2"/>
  <c r="AU120" i="2"/>
  <c r="AX126" i="2"/>
  <c r="BD143" i="2"/>
  <c r="AW149" i="2"/>
  <c r="BD135" i="2"/>
  <c r="AW135" i="2"/>
  <c r="AZ107" i="2"/>
  <c r="BE107" i="2" s="1"/>
  <c r="AY131" i="2"/>
  <c r="AZ138" i="2"/>
  <c r="AW138" i="2"/>
  <c r="AU138" i="2"/>
  <c r="AV144" i="2"/>
  <c r="BC144" i="2"/>
  <c r="BA154" i="2"/>
  <c r="AX143" i="2"/>
  <c r="BA143" i="2"/>
  <c r="BB154" i="2"/>
  <c r="BA107" i="2"/>
  <c r="BD108" i="2"/>
  <c r="AZ105" i="2"/>
  <c r="AU123" i="2"/>
  <c r="BC131" i="2"/>
  <c r="BD138" i="2"/>
  <c r="AV143" i="2"/>
  <c r="BA138" i="2"/>
  <c r="AZ144" i="2"/>
  <c r="AX144" i="2"/>
  <c r="AU154" i="2"/>
  <c r="AX154" i="2"/>
  <c r="BE154" i="2" s="1"/>
  <c r="AU119" i="2"/>
  <c r="AZ143" i="2"/>
  <c r="BC138" i="2"/>
  <c r="BD144" i="2"/>
  <c r="AW144" i="2"/>
  <c r="BB144" i="2"/>
  <c r="AY154" i="2"/>
  <c r="BC158" i="2"/>
  <c r="AV131" i="2"/>
  <c r="BC143" i="2"/>
  <c r="AX122" i="2"/>
  <c r="AW122" i="2"/>
  <c r="AU122" i="2"/>
  <c r="AU127" i="2"/>
  <c r="AV127" i="2"/>
  <c r="AU101" i="2"/>
  <c r="BD101" i="2"/>
  <c r="BA122" i="2"/>
  <c r="AW127" i="2"/>
  <c r="BD122" i="2"/>
  <c r="AX127" i="2"/>
  <c r="BE127" i="2" s="1"/>
  <c r="BC132" i="2"/>
  <c r="AY127" i="2"/>
  <c r="AV132" i="2"/>
  <c r="AW101" i="2"/>
  <c r="BB104" i="2"/>
  <c r="AV101" i="2"/>
  <c r="BA127" i="2"/>
  <c r="BC122" i="2"/>
  <c r="AZ122" i="2"/>
  <c r="BD127" i="2"/>
  <c r="AU128" i="2"/>
  <c r="AV128" i="2"/>
  <c r="BA102" i="2"/>
  <c r="AV102" i="2"/>
  <c r="BA103" i="2"/>
  <c r="BB106" i="2"/>
  <c r="AX106" i="2"/>
  <c r="AU103" i="2"/>
  <c r="BD107" i="2"/>
  <c r="BD119" i="2"/>
  <c r="BD123" i="2"/>
  <c r="AV141" i="2"/>
  <c r="BA140" i="2"/>
  <c r="AU153" i="2"/>
  <c r="AW160" i="2"/>
  <c r="AU148" i="2"/>
  <c r="BA150" i="2"/>
  <c r="AX160" i="2"/>
  <c r="BD160" i="2"/>
  <c r="AU109" i="2"/>
  <c r="BA109" i="2"/>
  <c r="AZ132" i="2"/>
  <c r="BE132" i="2" s="1"/>
  <c r="BD136" i="2"/>
  <c r="BD106" i="2"/>
  <c r="BD100" i="2"/>
  <c r="AX102" i="2"/>
  <c r="BB132" i="2"/>
  <c r="AV150" i="2"/>
  <c r="BB102" i="2"/>
  <c r="BC106" i="2"/>
  <c r="BD103" i="2"/>
  <c r="BB107" i="2"/>
  <c r="AV109" i="2"/>
  <c r="BC119" i="2"/>
  <c r="AZ119" i="2"/>
  <c r="BC123" i="2"/>
  <c r="AZ123" i="2"/>
  <c r="BA125" i="2"/>
  <c r="BD125" i="2"/>
  <c r="AU150" i="2"/>
  <c r="BA160" i="2"/>
  <c r="AV160" i="2"/>
  <c r="BC109" i="2"/>
  <c r="BD132" i="2"/>
  <c r="AW132" i="2"/>
  <c r="AY102" i="2"/>
  <c r="BB150" i="2"/>
  <c r="AZ150" i="2"/>
  <c r="AW106" i="2"/>
  <c r="AW107" i="2"/>
  <c r="AU107" i="2"/>
  <c r="AV103" i="2"/>
  <c r="AV107" i="2"/>
  <c r="AZ109" i="2"/>
  <c r="AX119" i="2"/>
  <c r="AX123" i="2"/>
  <c r="AY119" i="2"/>
  <c r="AV119" i="2"/>
  <c r="AY123" i="2"/>
  <c r="AV123" i="2"/>
  <c r="AY132" i="2"/>
  <c r="BD139" i="2"/>
  <c r="AY150" i="2"/>
  <c r="BB160" i="2"/>
  <c r="AZ160" i="2"/>
  <c r="AU106" i="2"/>
  <c r="AZ135" i="2"/>
  <c r="BE135" i="2" s="1"/>
  <c r="BA132" i="2"/>
  <c r="AW136" i="2"/>
  <c r="AW109" i="2"/>
  <c r="AX150" i="2"/>
  <c r="AZ153" i="2"/>
  <c r="BE153" i="2" s="1"/>
  <c r="AU105" i="2"/>
  <c r="AX105" i="2"/>
  <c r="BD105" i="2"/>
  <c r="BA112" i="2"/>
  <c r="AU118" i="2"/>
  <c r="BD142" i="2"/>
  <c r="AW142" i="2"/>
  <c r="BB142" i="2"/>
  <c r="AZ131" i="2"/>
  <c r="AV134" i="2"/>
  <c r="AW105" i="2"/>
  <c r="BB105" i="2"/>
  <c r="AX125" i="2"/>
  <c r="AX129" i="2"/>
  <c r="BA142" i="2"/>
  <c r="AU142" i="2"/>
  <c r="AZ162" i="2"/>
  <c r="AU104" i="2"/>
  <c r="AU134" i="2"/>
  <c r="BA105" i="2"/>
  <c r="AV105" i="2"/>
  <c r="BA129" i="2"/>
  <c r="BD129" i="2"/>
  <c r="AV142" i="2"/>
  <c r="AE175" i="2"/>
  <c r="AY113" i="2"/>
  <c r="AX131" i="2"/>
  <c r="BE131" i="2" s="1"/>
  <c r="AW134" i="2"/>
  <c r="AY143" i="2"/>
  <c r="AY146" i="2"/>
  <c r="AW131" i="2"/>
  <c r="BA135" i="2"/>
  <c r="AU135" i="2"/>
  <c r="BA131" i="2"/>
  <c r="AX138" i="2"/>
  <c r="AW143" i="2"/>
  <c r="AY100" i="2"/>
  <c r="BB121" i="2"/>
  <c r="BD154" i="2"/>
  <c r="AW112" i="2"/>
  <c r="AX118" i="2"/>
  <c r="BD118" i="2"/>
  <c r="AY134" i="2"/>
  <c r="BC125" i="2"/>
  <c r="AZ125" i="2"/>
  <c r="BC129" i="2"/>
  <c r="AZ129" i="2"/>
  <c r="AW139" i="2"/>
  <c r="AY153" i="2"/>
  <c r="BC156" i="2"/>
  <c r="AU156" i="2"/>
  <c r="AX158" i="2"/>
  <c r="BE158" i="2" s="1"/>
  <c r="BD158" i="2"/>
  <c r="BC162" i="2"/>
  <c r="AU162" i="2"/>
  <c r="AU108" i="2"/>
  <c r="BA108" i="2"/>
  <c r="AZ134" i="2"/>
  <c r="BE134" i="2" s="1"/>
  <c r="BA134" i="2"/>
  <c r="BA136" i="2"/>
  <c r="BB134" i="2"/>
  <c r="AY156" i="2"/>
  <c r="AY158" i="2"/>
  <c r="BB136" i="2"/>
  <c r="AV153" i="2"/>
  <c r="AZ104" i="2"/>
  <c r="AW104" i="2"/>
  <c r="AV108" i="2"/>
  <c r="AU112" i="2"/>
  <c r="AW118" i="2"/>
  <c r="BC118" i="2"/>
  <c r="AZ118" i="2"/>
  <c r="BC134" i="2"/>
  <c r="AV139" i="2"/>
  <c r="AZ140" i="2"/>
  <c r="AU125" i="2"/>
  <c r="AV125" i="2"/>
  <c r="AU129" i="2"/>
  <c r="AV129" i="2"/>
  <c r="BA139" i="2"/>
  <c r="AW147" i="2"/>
  <c r="BF151" i="2"/>
  <c r="BC153" i="2"/>
  <c r="AW156" i="2"/>
  <c r="AW158" i="2"/>
  <c r="AW162" i="2"/>
  <c r="AW153" i="2"/>
  <c r="AX156" i="2"/>
  <c r="BD156" i="2"/>
  <c r="AV158" i="2"/>
  <c r="AX162" i="2"/>
  <c r="BD162" i="2"/>
  <c r="BC108" i="2"/>
  <c r="BD134" i="2"/>
  <c r="AV136" i="2"/>
  <c r="AZ106" i="2"/>
  <c r="AX136" i="2"/>
  <c r="AW108" i="2"/>
  <c r="AY162" i="2"/>
  <c r="BD153" i="2"/>
  <c r="AV154" i="2"/>
  <c r="BB162" i="2"/>
  <c r="AE25" i="2"/>
  <c r="BA104" i="2"/>
  <c r="AV104" i="2"/>
  <c r="AZ108" i="2"/>
  <c r="BA118" i="2"/>
  <c r="AW125" i="2"/>
  <c r="AW129" i="2"/>
  <c r="AY118" i="2"/>
  <c r="AV118" i="2"/>
  <c r="AY136" i="2"/>
  <c r="AZ139" i="2"/>
  <c r="BD140" i="2"/>
  <c r="AY125" i="2"/>
  <c r="AY129" i="2"/>
  <c r="AW140" i="2"/>
  <c r="BA156" i="2"/>
  <c r="BA158" i="2"/>
  <c r="BA162" i="2"/>
  <c r="BA153" i="2"/>
  <c r="AW155" i="2"/>
  <c r="AV156" i="2"/>
  <c r="BB158" i="2"/>
  <c r="BB123" i="2"/>
  <c r="AZ136" i="2"/>
  <c r="AY108" i="2"/>
  <c r="AY104" i="2"/>
  <c r="AX108" i="2"/>
  <c r="BB153" i="2"/>
  <c r="AG175" i="2"/>
  <c r="AZ115" i="2"/>
  <c r="BA157" i="2"/>
  <c r="BA161" i="2"/>
  <c r="AW163" i="2"/>
  <c r="BC107" i="2"/>
  <c r="BC111" i="2"/>
  <c r="BB111" i="2"/>
  <c r="BC105" i="2"/>
  <c r="AX104" i="2"/>
  <c r="BD104" i="2"/>
  <c r="AZ112" i="2"/>
  <c r="BA123" i="2"/>
  <c r="AU110" i="2"/>
  <c r="AX140" i="2"/>
  <c r="BC112" i="2"/>
  <c r="AZ111" i="2"/>
  <c r="BD112" i="2"/>
  <c r="BC102" i="2"/>
  <c r="AH175" i="2"/>
  <c r="AH174" i="2"/>
  <c r="AY117" i="2"/>
  <c r="BA141" i="2"/>
  <c r="BA155" i="2"/>
  <c r="AW157" i="2"/>
  <c r="AY107" i="2"/>
  <c r="AY111" i="2"/>
  <c r="BD111" i="2"/>
  <c r="AX111" i="2"/>
  <c r="BD102" i="2"/>
  <c r="AU131" i="2"/>
  <c r="AG80" i="2"/>
  <c r="AH77" i="2"/>
  <c r="AE36" i="2"/>
  <c r="AU116" i="2"/>
  <c r="BB101" i="2"/>
  <c r="AX101" i="2"/>
  <c r="AW121" i="2"/>
  <c r="BA119" i="2"/>
  <c r="BB103" i="2"/>
  <c r="BB112" i="2"/>
  <c r="AH60" i="2"/>
  <c r="AY116" i="2"/>
  <c r="AZ141" i="2"/>
  <c r="AY101" i="2"/>
  <c r="AY103" i="2"/>
  <c r="BB119" i="2"/>
  <c r="AX103" i="2"/>
  <c r="AX112" i="2"/>
  <c r="AE84" i="2"/>
  <c r="AU115" i="2"/>
  <c r="AY115" i="2"/>
  <c r="AY112" i="2"/>
  <c r="AX114" i="2"/>
  <c r="BB114" i="2"/>
  <c r="AW114" i="2"/>
  <c r="BA114" i="2"/>
  <c r="BD114" i="2"/>
  <c r="AX147" i="2"/>
  <c r="BB147" i="2"/>
  <c r="AV147" i="2"/>
  <c r="AZ147" i="2"/>
  <c r="BD147" i="2"/>
  <c r="BI151" i="2"/>
  <c r="AV159" i="2"/>
  <c r="BC159" i="2"/>
  <c r="AY159" i="2"/>
  <c r="BD159" i="2"/>
  <c r="AU159" i="2"/>
  <c r="AZ159" i="2"/>
  <c r="AW165" i="2"/>
  <c r="BA165" i="2"/>
  <c r="AU165" i="2"/>
  <c r="AY165" i="2"/>
  <c r="BC165" i="2"/>
  <c r="BB165" i="2"/>
  <c r="BB164" i="2"/>
  <c r="AX168" i="2"/>
  <c r="BE168" i="2" s="1"/>
  <c r="BB163" i="2"/>
  <c r="AX167" i="2"/>
  <c r="AX157" i="2"/>
  <c r="AV164" i="2"/>
  <c r="BC117" i="2"/>
  <c r="AY114" i="2"/>
  <c r="BC115" i="2"/>
  <c r="AZ117" i="2"/>
  <c r="AY141" i="2"/>
  <c r="BC141" i="2"/>
  <c r="AU141" i="2"/>
  <c r="AX145" i="2"/>
  <c r="BB145" i="2"/>
  <c r="BD145" i="2"/>
  <c r="AV145" i="2"/>
  <c r="AZ145" i="2"/>
  <c r="AW145" i="2"/>
  <c r="AY147" i="2"/>
  <c r="AV161" i="2"/>
  <c r="BC161" i="2"/>
  <c r="AY161" i="2"/>
  <c r="BD161" i="2"/>
  <c r="AU161" i="2"/>
  <c r="AZ161" i="2"/>
  <c r="AW166" i="2"/>
  <c r="BA166" i="2"/>
  <c r="AU166" i="2"/>
  <c r="AY166" i="2"/>
  <c r="BC166" i="2"/>
  <c r="BC146" i="2"/>
  <c r="AX159" i="2"/>
  <c r="AV167" i="2"/>
  <c r="AX161" i="2"/>
  <c r="AV166" i="2"/>
  <c r="BB168" i="2"/>
  <c r="AV165" i="2"/>
  <c r="AZ164" i="2"/>
  <c r="AV168" i="2"/>
  <c r="AX110" i="2"/>
  <c r="BB110" i="2"/>
  <c r="AV110" i="2"/>
  <c r="AZ110" i="2"/>
  <c r="BD110" i="2"/>
  <c r="AW110" i="2"/>
  <c r="BA110" i="2"/>
  <c r="AU114" i="2"/>
  <c r="BC110" i="2"/>
  <c r="BC114" i="2"/>
  <c r="AV114" i="2"/>
  <c r="AX116" i="2"/>
  <c r="BB116" i="2"/>
  <c r="BA116" i="2"/>
  <c r="AV116" i="2"/>
  <c r="BD116" i="2"/>
  <c r="AW116" i="2"/>
  <c r="AZ116" i="2"/>
  <c r="AX141" i="2"/>
  <c r="AY145" i="2"/>
  <c r="AX148" i="2"/>
  <c r="BB148" i="2"/>
  <c r="AZ148" i="2"/>
  <c r="BD148" i="2"/>
  <c r="AV148" i="2"/>
  <c r="AY139" i="2"/>
  <c r="AU139" i="2"/>
  <c r="BC139" i="2"/>
  <c r="BA145" i="2"/>
  <c r="BC147" i="2"/>
  <c r="AV155" i="2"/>
  <c r="BC155" i="2"/>
  <c r="AY155" i="2"/>
  <c r="BD155" i="2"/>
  <c r="AU155" i="2"/>
  <c r="AZ155" i="2"/>
  <c r="AW159" i="2"/>
  <c r="AV163" i="2"/>
  <c r="BC163" i="2"/>
  <c r="AY163" i="2"/>
  <c r="BD163" i="2"/>
  <c r="AU163" i="2"/>
  <c r="AZ163" i="2"/>
  <c r="AW167" i="2"/>
  <c r="BA167" i="2"/>
  <c r="AU167" i="2"/>
  <c r="AY167" i="2"/>
  <c r="BC167" i="2"/>
  <c r="BF137" i="2"/>
  <c r="AW148" i="2"/>
  <c r="BB159" i="2"/>
  <c r="AZ167" i="2"/>
  <c r="BB161" i="2"/>
  <c r="AZ166" i="2"/>
  <c r="AZ165" i="2"/>
  <c r="AX117" i="2"/>
  <c r="BA117" i="2"/>
  <c r="AV117" i="2"/>
  <c r="BB117" i="2"/>
  <c r="AW117" i="2"/>
  <c r="BD117" i="2"/>
  <c r="AX115" i="2"/>
  <c r="BB115" i="2"/>
  <c r="AW115" i="2"/>
  <c r="BA115" i="2"/>
  <c r="AZ114" i="2"/>
  <c r="AV115" i="2"/>
  <c r="AW141" i="2"/>
  <c r="BB141" i="2"/>
  <c r="BC145" i="2"/>
  <c r="AY140" i="2"/>
  <c r="AU140" i="2"/>
  <c r="BC140" i="2"/>
  <c r="AY148" i="2"/>
  <c r="AX139" i="2"/>
  <c r="AU147" i="2"/>
  <c r="BG151" i="2"/>
  <c r="AV157" i="2"/>
  <c r="BC157" i="2"/>
  <c r="AY157" i="2"/>
  <c r="BD157" i="2"/>
  <c r="AU157" i="2"/>
  <c r="AZ157" i="2"/>
  <c r="BA159" i="2"/>
  <c r="AW164" i="2"/>
  <c r="BA164" i="2"/>
  <c r="AU164" i="2"/>
  <c r="AY164" i="2"/>
  <c r="BC164" i="2"/>
  <c r="AW168" i="2"/>
  <c r="BA168" i="2"/>
  <c r="AU168" i="2"/>
  <c r="AY168" i="2"/>
  <c r="BC168" i="2"/>
  <c r="AX146" i="2"/>
  <c r="BB146" i="2"/>
  <c r="AV146" i="2"/>
  <c r="AZ146" i="2"/>
  <c r="BD146" i="2"/>
  <c r="BA148" i="2"/>
  <c r="AX165" i="2"/>
  <c r="BD167" i="2"/>
  <c r="AX164" i="2"/>
  <c r="BD166" i="2"/>
  <c r="AX155" i="2"/>
  <c r="AX163" i="2"/>
  <c r="BD165" i="2"/>
  <c r="BH151" i="2"/>
  <c r="AX166" i="2"/>
  <c r="BD168" i="2"/>
  <c r="AF84" i="2"/>
  <c r="AH82" i="2"/>
  <c r="AE81" i="2"/>
  <c r="AE49" i="2"/>
  <c r="AH36" i="2"/>
  <c r="AE34" i="2"/>
  <c r="AE28" i="2"/>
  <c r="AF24" i="2"/>
  <c r="AE82" i="2"/>
  <c r="AF81" i="2"/>
  <c r="AE80" i="2"/>
  <c r="AF49" i="2"/>
  <c r="AE26" i="2"/>
  <c r="AH24" i="2"/>
  <c r="AH88" i="2"/>
  <c r="AF174" i="2"/>
  <c r="AH86" i="2"/>
  <c r="AF61" i="2"/>
  <c r="AG60" i="2"/>
  <c r="AH57" i="2"/>
  <c r="AH56" i="2"/>
  <c r="AE86" i="2"/>
  <c r="AH84" i="2"/>
  <c r="AH81" i="2"/>
  <c r="AH80" i="2"/>
  <c r="AH69" i="2"/>
  <c r="AH64" i="2"/>
  <c r="AH62" i="2"/>
  <c r="AE61" i="2"/>
  <c r="AF60" i="2"/>
  <c r="AH58" i="2"/>
  <c r="AF57" i="2"/>
  <c r="AE38" i="2"/>
  <c r="AG22" i="2"/>
  <c r="AH89" i="2"/>
  <c r="AF69" i="2"/>
  <c r="AE62" i="2"/>
  <c r="AE58" i="2"/>
  <c r="AE57" i="2"/>
  <c r="AE33" i="2"/>
  <c r="AF28" i="2"/>
  <c r="AH26" i="2"/>
  <c r="AG23" i="2"/>
  <c r="AH173" i="2"/>
  <c r="AG96" i="2"/>
  <c r="AF96" i="2"/>
  <c r="AH96" i="2"/>
  <c r="AG73" i="2"/>
  <c r="AE73" i="2"/>
  <c r="AF73" i="2"/>
  <c r="AF46" i="2"/>
  <c r="AE46" i="2"/>
  <c r="AH46" i="2"/>
  <c r="AG37" i="2"/>
  <c r="AE37" i="2"/>
  <c r="AF37" i="2"/>
  <c r="AE173" i="2"/>
  <c r="AG93" i="2"/>
  <c r="AF93" i="2"/>
  <c r="AH93" i="2"/>
  <c r="AF50" i="2"/>
  <c r="AE50" i="2"/>
  <c r="AH50" i="2"/>
  <c r="AG45" i="2"/>
  <c r="AE45" i="2"/>
  <c r="AF45" i="2"/>
  <c r="AH45" i="2"/>
  <c r="AG32" i="2"/>
  <c r="AH32" i="2"/>
  <c r="AF74" i="2"/>
  <c r="AE74" i="2"/>
  <c r="AH74" i="2"/>
  <c r="AE72" i="2"/>
  <c r="AF72" i="2"/>
  <c r="AG72" i="2"/>
  <c r="AE48" i="2"/>
  <c r="AF48" i="2"/>
  <c r="AG48" i="2"/>
  <c r="AF23" i="2"/>
  <c r="AE96" i="2"/>
  <c r="AF94" i="2"/>
  <c r="AH94" i="2"/>
  <c r="AG85" i="2"/>
  <c r="AF85" i="2"/>
  <c r="AH73" i="2"/>
  <c r="AG52" i="2"/>
  <c r="AE52" i="2"/>
  <c r="AF52" i="2"/>
  <c r="AH52" i="2"/>
  <c r="AE40" i="2"/>
  <c r="AH40" i="2"/>
  <c r="AE24" i="2"/>
  <c r="AH92" i="2"/>
  <c r="AH70" i="2"/>
  <c r="AG36" i="2"/>
  <c r="AH33" i="2"/>
  <c r="AH38" i="2"/>
  <c r="AH34" i="2"/>
  <c r="AF33" i="2"/>
  <c r="AH28" i="2"/>
  <c r="AF25" i="2"/>
  <c r="AE22" i="2"/>
  <c r="AE23" i="2"/>
  <c r="AH169" i="2"/>
  <c r="AF171" i="2"/>
  <c r="AE171" i="2"/>
  <c r="AH171" i="2"/>
  <c r="AG170" i="2"/>
  <c r="AE170" i="2"/>
  <c r="AF170" i="2"/>
  <c r="AF98" i="2"/>
  <c r="AH98" i="2"/>
  <c r="AG97" i="2"/>
  <c r="AF97" i="2"/>
  <c r="AH97" i="2"/>
  <c r="AF169" i="2"/>
  <c r="AG169" i="2"/>
  <c r="AE88" i="2"/>
  <c r="AF78" i="2"/>
  <c r="AH78" i="2"/>
  <c r="AE76" i="2"/>
  <c r="AE68" i="2"/>
  <c r="AF68" i="2"/>
  <c r="AE44" i="2"/>
  <c r="AF44" i="2"/>
  <c r="AG92" i="2"/>
  <c r="AF92" i="2"/>
  <c r="AH90" i="2"/>
  <c r="AF89" i="2"/>
  <c r="AG88" i="2"/>
  <c r="AG77" i="2"/>
  <c r="AF77" i="2"/>
  <c r="AH76" i="2"/>
  <c r="AH68" i="2"/>
  <c r="AF66" i="2"/>
  <c r="AE66" i="2"/>
  <c r="AH66" i="2"/>
  <c r="AG65" i="2"/>
  <c r="AE65" i="2"/>
  <c r="AF65" i="2"/>
  <c r="AH44" i="2"/>
  <c r="AF42" i="2"/>
  <c r="AE42" i="2"/>
  <c r="AH42" i="2"/>
  <c r="AG41" i="2"/>
  <c r="AE41" i="2"/>
  <c r="AF41" i="2"/>
  <c r="AE90" i="2"/>
  <c r="AE89" i="2"/>
  <c r="AH85" i="2"/>
  <c r="AE78" i="2"/>
  <c r="AF76" i="2"/>
  <c r="AG68" i="2"/>
  <c r="AF64" i="2"/>
  <c r="AG64" i="2"/>
  <c r="AE56" i="2"/>
  <c r="AF56" i="2"/>
  <c r="AF54" i="2"/>
  <c r="AH54" i="2"/>
  <c r="AG53" i="2"/>
  <c r="AF53" i="2"/>
  <c r="AH53" i="2"/>
  <c r="AG44" i="2"/>
  <c r="AF40" i="2"/>
  <c r="AG40" i="2"/>
  <c r="AE32" i="2"/>
  <c r="AF32" i="2"/>
  <c r="AF30" i="2"/>
  <c r="AH30" i="2"/>
  <c r="AG29" i="2"/>
  <c r="AF29" i="2"/>
  <c r="AH29" i="2"/>
  <c r="AE70" i="2"/>
  <c r="AE69" i="2"/>
  <c r="AH61" i="2"/>
  <c r="AH49" i="2"/>
  <c r="AH37" i="2"/>
  <c r="AH25" i="2"/>
  <c r="AH176" i="2"/>
  <c r="AF176" i="2"/>
  <c r="AE176" i="2"/>
  <c r="AG174" i="2"/>
  <c r="AG173" i="2"/>
  <c r="AE79" i="2"/>
  <c r="AF79" i="2"/>
  <c r="AG79" i="2"/>
  <c r="AE47" i="2"/>
  <c r="AF47" i="2"/>
  <c r="AG47" i="2"/>
  <c r="AE87" i="2"/>
  <c r="AF87" i="2"/>
  <c r="AG87" i="2"/>
  <c r="AE55" i="2"/>
  <c r="AF55" i="2"/>
  <c r="AG55" i="2"/>
  <c r="AE95" i="2"/>
  <c r="AF95" i="2"/>
  <c r="AG95" i="2"/>
  <c r="AE63" i="2"/>
  <c r="AF63" i="2"/>
  <c r="AG63" i="2"/>
  <c r="AE172" i="2"/>
  <c r="AF172" i="2"/>
  <c r="AG172" i="2"/>
  <c r="AH79" i="2"/>
  <c r="AE71" i="2"/>
  <c r="AF71" i="2"/>
  <c r="AG71" i="2"/>
  <c r="AH47" i="2"/>
  <c r="AE39" i="2"/>
  <c r="AF39" i="2"/>
  <c r="AG39" i="2"/>
  <c r="AE31" i="2"/>
  <c r="AF31" i="2"/>
  <c r="AG31" i="2"/>
  <c r="AE99" i="2"/>
  <c r="AF99" i="2"/>
  <c r="AG99" i="2"/>
  <c r="AE91" i="2"/>
  <c r="AF91" i="2"/>
  <c r="AG91" i="2"/>
  <c r="AE83" i="2"/>
  <c r="AF83" i="2"/>
  <c r="AG83" i="2"/>
  <c r="AE75" i="2"/>
  <c r="AF75" i="2"/>
  <c r="AG75" i="2"/>
  <c r="AE67" i="2"/>
  <c r="AF67" i="2"/>
  <c r="AG67" i="2"/>
  <c r="AE59" i="2"/>
  <c r="AF59" i="2"/>
  <c r="AG59" i="2"/>
  <c r="AE51" i="2"/>
  <c r="AF51" i="2"/>
  <c r="AG51" i="2"/>
  <c r="AE43" i="2"/>
  <c r="AF43" i="2"/>
  <c r="AG43" i="2"/>
  <c r="AE35" i="2"/>
  <c r="AF35" i="2"/>
  <c r="AG35" i="2"/>
  <c r="AE27" i="2"/>
  <c r="AF27" i="2"/>
  <c r="AG27" i="2"/>
  <c r="AG171" i="2"/>
  <c r="AG98" i="2"/>
  <c r="AG94" i="2"/>
  <c r="AG90" i="2"/>
  <c r="AG86" i="2"/>
  <c r="AG82" i="2"/>
  <c r="AG78" i="2"/>
  <c r="AG74" i="2"/>
  <c r="AG70" i="2"/>
  <c r="AG66" i="2"/>
  <c r="AG62" i="2"/>
  <c r="AG58" i="2"/>
  <c r="AG54" i="2"/>
  <c r="AG50" i="2"/>
  <c r="AG46" i="2"/>
  <c r="AG42" i="2"/>
  <c r="AG38" i="2"/>
  <c r="AG34" i="2"/>
  <c r="AG30" i="2"/>
  <c r="AG26" i="2"/>
  <c r="AH22" i="2"/>
  <c r="BI138" i="2" l="1"/>
  <c r="BG143" i="2"/>
  <c r="BI152" i="2"/>
  <c r="BI102" i="2"/>
  <c r="BF101" i="2"/>
  <c r="BF149" i="2"/>
  <c r="BF156" i="2"/>
  <c r="BI137" i="2"/>
  <c r="BF111" i="2"/>
  <c r="BF113" i="2"/>
  <c r="BE137" i="2"/>
  <c r="BG137" i="2"/>
  <c r="BJ137" i="2" s="1"/>
  <c r="BG142" i="2"/>
  <c r="BF150" i="2"/>
  <c r="BG100" i="2"/>
  <c r="BE113" i="2"/>
  <c r="BE150" i="2"/>
  <c r="BF144" i="2"/>
  <c r="BE126" i="2"/>
  <c r="BF120" i="2"/>
  <c r="BE156" i="2"/>
  <c r="BF128" i="2"/>
  <c r="BH129" i="2"/>
  <c r="BI125" i="2"/>
  <c r="BH128" i="2"/>
  <c r="BF100" i="2"/>
  <c r="BG120" i="2"/>
  <c r="BI143" i="2"/>
  <c r="BF133" i="2"/>
  <c r="BG128" i="2"/>
  <c r="BI160" i="2"/>
  <c r="BI130" i="2"/>
  <c r="BE160" i="2"/>
  <c r="BH105" i="2"/>
  <c r="BE145" i="2"/>
  <c r="BE122" i="2"/>
  <c r="BG152" i="2"/>
  <c r="BE120" i="2"/>
  <c r="BI111" i="2"/>
  <c r="BG149" i="2"/>
  <c r="BH162" i="2"/>
  <c r="BH158" i="2"/>
  <c r="BG105" i="2"/>
  <c r="BI101" i="2"/>
  <c r="BH100" i="2"/>
  <c r="BH135" i="2"/>
  <c r="BG109" i="2"/>
  <c r="BI120" i="2"/>
  <c r="BI113" i="2"/>
  <c r="BH120" i="2"/>
  <c r="BG122" i="2"/>
  <c r="BF130" i="2"/>
  <c r="BI128" i="2"/>
  <c r="BI108" i="2"/>
  <c r="BF129" i="2"/>
  <c r="BI119" i="2"/>
  <c r="BI126" i="2"/>
  <c r="BH124" i="2"/>
  <c r="BI133" i="2"/>
  <c r="BH126" i="2"/>
  <c r="BG121" i="2"/>
  <c r="BH133" i="2"/>
  <c r="BE124" i="2"/>
  <c r="BG132" i="2"/>
  <c r="BE105" i="2"/>
  <c r="BH113" i="2"/>
  <c r="BI162" i="2"/>
  <c r="BF108" i="2"/>
  <c r="BF160" i="2"/>
  <c r="BG124" i="2"/>
  <c r="BE106" i="2"/>
  <c r="BH107" i="2"/>
  <c r="BH143" i="2"/>
  <c r="BF105" i="2"/>
  <c r="BH119" i="2"/>
  <c r="BH152" i="2"/>
  <c r="BH103" i="2"/>
  <c r="BF143" i="2"/>
  <c r="BG126" i="2"/>
  <c r="BH101" i="2"/>
  <c r="BG102" i="2"/>
  <c r="BF152" i="2"/>
  <c r="BI150" i="2"/>
  <c r="BF162" i="2"/>
  <c r="BI158" i="2"/>
  <c r="BI156" i="2"/>
  <c r="BH130" i="2"/>
  <c r="BF124" i="2"/>
  <c r="BF147" i="2"/>
  <c r="BE102" i="2"/>
  <c r="BE133" i="2"/>
  <c r="BH144" i="2"/>
  <c r="BF138" i="2"/>
  <c r="BG135" i="2"/>
  <c r="BH150" i="2"/>
  <c r="BI107" i="2"/>
  <c r="BF158" i="2"/>
  <c r="BH156" i="2"/>
  <c r="BI124" i="2"/>
  <c r="BG133" i="2"/>
  <c r="BG130" i="2"/>
  <c r="BF134" i="2"/>
  <c r="BH102" i="2"/>
  <c r="BG113" i="2"/>
  <c r="BE167" i="2"/>
  <c r="BF102" i="2"/>
  <c r="BI100" i="2"/>
  <c r="BF135" i="2"/>
  <c r="BE144" i="2"/>
  <c r="BH166" i="2"/>
  <c r="BG160" i="2"/>
  <c r="BI153" i="2"/>
  <c r="BG127" i="2"/>
  <c r="BH155" i="2"/>
  <c r="BH149" i="2"/>
  <c r="BI149" i="2"/>
  <c r="BE114" i="2"/>
  <c r="BG119" i="2"/>
  <c r="BE119" i="2"/>
  <c r="BI105" i="2"/>
  <c r="BH138" i="2"/>
  <c r="BF109" i="2"/>
  <c r="BG150" i="2"/>
  <c r="BE162" i="2"/>
  <c r="BF140" i="2"/>
  <c r="BF123" i="2"/>
  <c r="BF142" i="2"/>
  <c r="BI122" i="2"/>
  <c r="BF126" i="2"/>
  <c r="BE129" i="2"/>
  <c r="BH108" i="2"/>
  <c r="BG129" i="2"/>
  <c r="BF132" i="2"/>
  <c r="BI121" i="2"/>
  <c r="BI129" i="2"/>
  <c r="BF125" i="2"/>
  <c r="BG112" i="2"/>
  <c r="BF106" i="2"/>
  <c r="BI109" i="2"/>
  <c r="BG123" i="2"/>
  <c r="BI154" i="2"/>
  <c r="BG138" i="2"/>
  <c r="BE143" i="2"/>
  <c r="BG161" i="2"/>
  <c r="BI118" i="2"/>
  <c r="BG104" i="2"/>
  <c r="BH142" i="2"/>
  <c r="BG153" i="2"/>
  <c r="BH139" i="2"/>
  <c r="BI144" i="2"/>
  <c r="BF127" i="2"/>
  <c r="BG118" i="2"/>
  <c r="BH122" i="2"/>
  <c r="BH125" i="2"/>
  <c r="BH121" i="2"/>
  <c r="BF104" i="2"/>
  <c r="BH106" i="2"/>
  <c r="BI142" i="2"/>
  <c r="BF122" i="2"/>
  <c r="BH132" i="2"/>
  <c r="BG106" i="2"/>
  <c r="BE109" i="2"/>
  <c r="BF154" i="2"/>
  <c r="BE138" i="2"/>
  <c r="BE123" i="2"/>
  <c r="BI159" i="2"/>
  <c r="BI127" i="2"/>
  <c r="BH118" i="2"/>
  <c r="BG107" i="2"/>
  <c r="BG144" i="2"/>
  <c r="BF121" i="2"/>
  <c r="BH104" i="2"/>
  <c r="BH154" i="2"/>
  <c r="BG154" i="2"/>
  <c r="BI112" i="2"/>
  <c r="BH127" i="2"/>
  <c r="BI132" i="2"/>
  <c r="BG141" i="2"/>
  <c r="BH109" i="2"/>
  <c r="BH160" i="2"/>
  <c r="BH153" i="2"/>
  <c r="BI106" i="2"/>
  <c r="BF107" i="2"/>
  <c r="BF131" i="2"/>
  <c r="BE125" i="2"/>
  <c r="BF153" i="2"/>
  <c r="BF119" i="2"/>
  <c r="BE136" i="2"/>
  <c r="BG125" i="2"/>
  <c r="BI135" i="2"/>
  <c r="BH165" i="2"/>
  <c r="BI145" i="2"/>
  <c r="BH131" i="2"/>
  <c r="BI123" i="2"/>
  <c r="BG111" i="2"/>
  <c r="BH134" i="2"/>
  <c r="BH164" i="2"/>
  <c r="BH123" i="2"/>
  <c r="BE159" i="2"/>
  <c r="BF112" i="2"/>
  <c r="BE163" i="2"/>
  <c r="BI104" i="2"/>
  <c r="BE116" i="2"/>
  <c r="BE110" i="2"/>
  <c r="BE117" i="2"/>
  <c r="BF118" i="2"/>
  <c r="BI134" i="2"/>
  <c r="BG146" i="2"/>
  <c r="BE146" i="2"/>
  <c r="BF168" i="2"/>
  <c r="BE165" i="2"/>
  <c r="BG158" i="2"/>
  <c r="BE101" i="2"/>
  <c r="BE141" i="2"/>
  <c r="BE115" i="2"/>
  <c r="BG108" i="2"/>
  <c r="BE108" i="2"/>
  <c r="BG156" i="2"/>
  <c r="BI136" i="2"/>
  <c r="BG136" i="2"/>
  <c r="BH163" i="2"/>
  <c r="BI148" i="2"/>
  <c r="BI157" i="2"/>
  <c r="BE157" i="2"/>
  <c r="BE161" i="2"/>
  <c r="BE147" i="2"/>
  <c r="BH111" i="2"/>
  <c r="BF136" i="2"/>
  <c r="BE112" i="2"/>
  <c r="BG162" i="2"/>
  <c r="BE166" i="2"/>
  <c r="BE155" i="2"/>
  <c r="BE148" i="2"/>
  <c r="BE164" i="2"/>
  <c r="BH112" i="2"/>
  <c r="BH136" i="2"/>
  <c r="BE111" i="2"/>
  <c r="BE139" i="2"/>
  <c r="BE140" i="2"/>
  <c r="BE118" i="2"/>
  <c r="BE104" i="2"/>
  <c r="BE103" i="2"/>
  <c r="BG134" i="2"/>
  <c r="BI163" i="2"/>
  <c r="BJ151" i="2"/>
  <c r="BI161" i="2"/>
  <c r="BI131" i="2"/>
  <c r="BG131" i="2"/>
  <c r="BI155" i="2"/>
  <c r="BG103" i="2"/>
  <c r="BG115" i="2"/>
  <c r="BF116" i="2"/>
  <c r="BF103" i="2"/>
  <c r="BI103" i="2"/>
  <c r="BG117" i="2"/>
  <c r="BH116" i="2"/>
  <c r="BG110" i="2"/>
  <c r="BG101" i="2"/>
  <c r="BI117" i="2"/>
  <c r="BF115" i="2"/>
  <c r="BG148" i="2"/>
  <c r="BF167" i="2"/>
  <c r="BF163" i="2"/>
  <c r="BF155" i="2"/>
  <c r="BG166" i="2"/>
  <c r="BG140" i="2"/>
  <c r="BH157" i="2"/>
  <c r="BF165" i="2"/>
  <c r="BI146" i="2"/>
  <c r="BG147" i="2"/>
  <c r="BI139" i="2"/>
  <c r="BH114" i="2"/>
  <c r="BI168" i="2"/>
  <c r="BF164" i="2"/>
  <c r="BH117" i="2"/>
  <c r="BI167" i="2"/>
  <c r="BG159" i="2"/>
  <c r="BH148" i="2"/>
  <c r="BH141" i="2"/>
  <c r="BH110" i="2"/>
  <c r="BG145" i="2"/>
  <c r="BI147" i="2"/>
  <c r="BF141" i="2"/>
  <c r="BH167" i="2"/>
  <c r="BI165" i="2"/>
  <c r="BH140" i="2"/>
  <c r="BF145" i="2"/>
  <c r="BI114" i="2"/>
  <c r="BF117" i="2"/>
  <c r="BG168" i="2"/>
  <c r="BI164" i="2"/>
  <c r="BH115" i="2"/>
  <c r="BG167" i="2"/>
  <c r="BI140" i="2"/>
  <c r="BI116" i="2"/>
  <c r="BF114" i="2"/>
  <c r="BH159" i="2"/>
  <c r="BF166" i="2"/>
  <c r="BF161" i="2"/>
  <c r="BF148" i="2"/>
  <c r="BH145" i="2"/>
  <c r="BG165" i="2"/>
  <c r="BF159" i="2"/>
  <c r="BG114" i="2"/>
  <c r="BF110" i="2"/>
  <c r="BH146" i="2"/>
  <c r="BG164" i="2"/>
  <c r="BF157" i="2"/>
  <c r="BG139" i="2"/>
  <c r="BI115" i="2"/>
  <c r="BF139" i="2"/>
  <c r="BG116" i="2"/>
  <c r="BI110" i="2"/>
  <c r="BH161" i="2"/>
  <c r="BI166" i="2"/>
  <c r="BG157" i="2"/>
  <c r="BH168" i="2"/>
  <c r="BG163" i="2"/>
  <c r="BG155" i="2"/>
  <c r="BH147" i="2"/>
  <c r="BI141" i="2"/>
  <c r="BF146" i="2"/>
  <c r="BJ142" i="2" l="1"/>
  <c r="BJ101" i="2"/>
  <c r="BJ152" i="2"/>
  <c r="BJ120" i="2"/>
  <c r="BJ126" i="2"/>
  <c r="BJ130" i="2"/>
  <c r="BJ124" i="2"/>
  <c r="BJ162" i="2"/>
  <c r="BJ160" i="2"/>
  <c r="BJ128" i="2"/>
  <c r="BJ133" i="2"/>
  <c r="BJ158" i="2"/>
  <c r="BJ111" i="2"/>
  <c r="BJ135" i="2"/>
  <c r="BJ150" i="2"/>
  <c r="BJ100" i="2"/>
  <c r="BJ156" i="2"/>
  <c r="BJ144" i="2"/>
  <c r="BJ109" i="2"/>
  <c r="BJ102" i="2"/>
  <c r="BJ122" i="2"/>
  <c r="BJ143" i="2"/>
  <c r="BJ113" i="2"/>
  <c r="BJ105" i="2"/>
  <c r="BJ129" i="2"/>
  <c r="BJ132" i="2"/>
  <c r="BJ138" i="2"/>
  <c r="BJ107" i="2"/>
  <c r="BJ149" i="2"/>
  <c r="BJ147" i="2"/>
  <c r="BJ118" i="2"/>
  <c r="BJ125" i="2"/>
  <c r="BJ123" i="2"/>
  <c r="BJ119" i="2"/>
  <c r="BJ108" i="2"/>
  <c r="BJ154" i="2"/>
  <c r="BJ121" i="2"/>
  <c r="BJ106" i="2"/>
  <c r="BJ127" i="2"/>
  <c r="BJ153" i="2"/>
  <c r="BJ103" i="2"/>
  <c r="BJ104" i="2"/>
  <c r="BJ134" i="2"/>
  <c r="BJ112" i="2"/>
  <c r="BJ136" i="2"/>
  <c r="BJ168" i="2"/>
  <c r="BJ131" i="2"/>
  <c r="BJ140" i="2"/>
  <c r="BJ146" i="2"/>
  <c r="BJ148" i="2"/>
  <c r="BJ164" i="2"/>
  <c r="BJ163" i="2"/>
  <c r="BJ139" i="2"/>
  <c r="BJ161" i="2"/>
  <c r="BJ117" i="2"/>
  <c r="BJ167" i="2"/>
  <c r="BJ115" i="2"/>
  <c r="BJ166" i="2"/>
  <c r="BJ114" i="2"/>
  <c r="BJ145" i="2"/>
  <c r="BJ141" i="2"/>
  <c r="BJ165" i="2"/>
  <c r="BJ116" i="2"/>
  <c r="BJ157" i="2"/>
  <c r="BJ110" i="2"/>
  <c r="BJ159" i="2"/>
  <c r="BJ155" i="2"/>
  <c r="V4" i="2" l="1"/>
  <c r="V5" i="2"/>
  <c r="V6" i="2"/>
  <c r="V3" i="2"/>
  <c r="AK4" i="2"/>
  <c r="AK5" i="2"/>
  <c r="AK6" i="2"/>
  <c r="AK3" i="2"/>
  <c r="AI173" i="2"/>
  <c r="AJ173" i="2"/>
  <c r="AK173" i="2"/>
  <c r="AL173" i="2"/>
  <c r="AM173" i="2"/>
  <c r="AN173" i="2"/>
  <c r="AO173" i="2"/>
  <c r="AP173" i="2"/>
  <c r="AQ173" i="2"/>
  <c r="AR173" i="2"/>
  <c r="AS173" i="2"/>
  <c r="AI174" i="2"/>
  <c r="AJ174" i="2"/>
  <c r="AK174" i="2"/>
  <c r="AL174" i="2"/>
  <c r="AM174" i="2"/>
  <c r="AN174" i="2"/>
  <c r="AO174" i="2"/>
  <c r="AP174" i="2"/>
  <c r="AQ174" i="2"/>
  <c r="AR174" i="2"/>
  <c r="AS174" i="2"/>
  <c r="AI175" i="2"/>
  <c r="AJ175" i="2"/>
  <c r="AK175" i="2"/>
  <c r="AL175" i="2"/>
  <c r="AM175" i="2"/>
  <c r="AN175" i="2"/>
  <c r="AO175" i="2"/>
  <c r="AP175" i="2"/>
  <c r="AQ175" i="2"/>
  <c r="AR175" i="2"/>
  <c r="AS175" i="2"/>
  <c r="AJ176" i="2"/>
  <c r="AK176" i="2"/>
  <c r="AL176" i="2"/>
  <c r="AM176" i="2"/>
  <c r="AN176" i="2"/>
  <c r="AO176" i="2"/>
  <c r="AP176" i="2"/>
  <c r="AQ176" i="2"/>
  <c r="AR176" i="2"/>
  <c r="AS176" i="2"/>
  <c r="AI176" i="2"/>
  <c r="AI45" i="2"/>
  <c r="AI44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69" i="2"/>
  <c r="AI170" i="2"/>
  <c r="AI171" i="2"/>
  <c r="AI172" i="2"/>
  <c r="AJ44" i="2"/>
  <c r="AK44" i="2"/>
  <c r="AL44" i="2"/>
  <c r="AM44" i="2"/>
  <c r="AN44" i="2"/>
  <c r="AO44" i="2"/>
  <c r="AP44" i="2"/>
  <c r="AQ44" i="2"/>
  <c r="AR44" i="2"/>
  <c r="AS44" i="2"/>
  <c r="AJ45" i="2"/>
  <c r="AK45" i="2"/>
  <c r="AL45" i="2"/>
  <c r="AM45" i="2"/>
  <c r="AN45" i="2"/>
  <c r="AO45" i="2"/>
  <c r="AP45" i="2"/>
  <c r="AQ45" i="2"/>
  <c r="AR45" i="2"/>
  <c r="AS45" i="2"/>
  <c r="AJ46" i="2"/>
  <c r="AK46" i="2"/>
  <c r="AL46" i="2"/>
  <c r="AM46" i="2"/>
  <c r="AN46" i="2"/>
  <c r="AO46" i="2"/>
  <c r="AP46" i="2"/>
  <c r="AQ46" i="2"/>
  <c r="AR46" i="2"/>
  <c r="AS46" i="2"/>
  <c r="AJ47" i="2"/>
  <c r="AK47" i="2"/>
  <c r="AL47" i="2"/>
  <c r="AM47" i="2"/>
  <c r="AN47" i="2"/>
  <c r="AO47" i="2"/>
  <c r="AP47" i="2"/>
  <c r="AQ47" i="2"/>
  <c r="AR47" i="2"/>
  <c r="AS47" i="2"/>
  <c r="AJ48" i="2"/>
  <c r="AK48" i="2"/>
  <c r="AL48" i="2"/>
  <c r="AM48" i="2"/>
  <c r="AN48" i="2"/>
  <c r="AO48" i="2"/>
  <c r="AP48" i="2"/>
  <c r="AQ48" i="2"/>
  <c r="AR48" i="2"/>
  <c r="AS48" i="2"/>
  <c r="AJ49" i="2"/>
  <c r="AK49" i="2"/>
  <c r="AL49" i="2"/>
  <c r="AM49" i="2"/>
  <c r="AN49" i="2"/>
  <c r="AO49" i="2"/>
  <c r="AP49" i="2"/>
  <c r="AQ49" i="2"/>
  <c r="AR49" i="2"/>
  <c r="AS49" i="2"/>
  <c r="AJ50" i="2"/>
  <c r="AK50" i="2"/>
  <c r="AL50" i="2"/>
  <c r="AM50" i="2"/>
  <c r="AN50" i="2"/>
  <c r="AO50" i="2"/>
  <c r="AP50" i="2"/>
  <c r="AQ50" i="2"/>
  <c r="AR50" i="2"/>
  <c r="AS50" i="2"/>
  <c r="AJ51" i="2"/>
  <c r="AK51" i="2"/>
  <c r="AL51" i="2"/>
  <c r="AM51" i="2"/>
  <c r="AN51" i="2"/>
  <c r="AO51" i="2"/>
  <c r="AP51" i="2"/>
  <c r="AQ51" i="2"/>
  <c r="AR51" i="2"/>
  <c r="AS51" i="2"/>
  <c r="AJ52" i="2"/>
  <c r="AK52" i="2"/>
  <c r="AL52" i="2"/>
  <c r="AM52" i="2"/>
  <c r="AN52" i="2"/>
  <c r="AO52" i="2"/>
  <c r="AP52" i="2"/>
  <c r="AQ52" i="2"/>
  <c r="AR52" i="2"/>
  <c r="AS52" i="2"/>
  <c r="AJ53" i="2"/>
  <c r="AK53" i="2"/>
  <c r="AL53" i="2"/>
  <c r="AM53" i="2"/>
  <c r="AN53" i="2"/>
  <c r="AO53" i="2"/>
  <c r="AP53" i="2"/>
  <c r="AQ53" i="2"/>
  <c r="AR53" i="2"/>
  <c r="AS53" i="2"/>
  <c r="AJ54" i="2"/>
  <c r="AK54" i="2"/>
  <c r="AL54" i="2"/>
  <c r="AM54" i="2"/>
  <c r="AN54" i="2"/>
  <c r="AO54" i="2"/>
  <c r="AP54" i="2"/>
  <c r="AQ54" i="2"/>
  <c r="AR54" i="2"/>
  <c r="AS54" i="2"/>
  <c r="AJ55" i="2"/>
  <c r="AK55" i="2"/>
  <c r="AL55" i="2"/>
  <c r="AM55" i="2"/>
  <c r="AN55" i="2"/>
  <c r="AO55" i="2"/>
  <c r="AP55" i="2"/>
  <c r="AQ55" i="2"/>
  <c r="AR55" i="2"/>
  <c r="AS55" i="2"/>
  <c r="AJ56" i="2"/>
  <c r="AK56" i="2"/>
  <c r="AL56" i="2"/>
  <c r="AM56" i="2"/>
  <c r="AN56" i="2"/>
  <c r="AO56" i="2"/>
  <c r="AP56" i="2"/>
  <c r="AQ56" i="2"/>
  <c r="AR56" i="2"/>
  <c r="AS56" i="2"/>
  <c r="AJ57" i="2"/>
  <c r="AK57" i="2"/>
  <c r="AL57" i="2"/>
  <c r="AM57" i="2"/>
  <c r="AN57" i="2"/>
  <c r="AO57" i="2"/>
  <c r="AP57" i="2"/>
  <c r="AQ57" i="2"/>
  <c r="AR57" i="2"/>
  <c r="AS57" i="2"/>
  <c r="AJ58" i="2"/>
  <c r="AK58" i="2"/>
  <c r="AL58" i="2"/>
  <c r="AM58" i="2"/>
  <c r="AN58" i="2"/>
  <c r="AO58" i="2"/>
  <c r="AP58" i="2"/>
  <c r="AQ58" i="2"/>
  <c r="AR58" i="2"/>
  <c r="AS58" i="2"/>
  <c r="AJ59" i="2"/>
  <c r="AK59" i="2"/>
  <c r="AL59" i="2"/>
  <c r="AM59" i="2"/>
  <c r="AN59" i="2"/>
  <c r="AO59" i="2"/>
  <c r="AP59" i="2"/>
  <c r="AQ59" i="2"/>
  <c r="AR59" i="2"/>
  <c r="AS59" i="2"/>
  <c r="AJ60" i="2"/>
  <c r="AK60" i="2"/>
  <c r="AL60" i="2"/>
  <c r="AM60" i="2"/>
  <c r="AN60" i="2"/>
  <c r="AO60" i="2"/>
  <c r="AP60" i="2"/>
  <c r="AQ60" i="2"/>
  <c r="AR60" i="2"/>
  <c r="AS60" i="2"/>
  <c r="AJ61" i="2"/>
  <c r="AK61" i="2"/>
  <c r="AL61" i="2"/>
  <c r="AM61" i="2"/>
  <c r="AN61" i="2"/>
  <c r="AO61" i="2"/>
  <c r="AP61" i="2"/>
  <c r="AQ61" i="2"/>
  <c r="AR61" i="2"/>
  <c r="AS61" i="2"/>
  <c r="AJ62" i="2"/>
  <c r="AK62" i="2"/>
  <c r="AL62" i="2"/>
  <c r="AM62" i="2"/>
  <c r="AN62" i="2"/>
  <c r="AO62" i="2"/>
  <c r="AP62" i="2"/>
  <c r="AQ62" i="2"/>
  <c r="AR62" i="2"/>
  <c r="AS62" i="2"/>
  <c r="AJ63" i="2"/>
  <c r="AK63" i="2"/>
  <c r="AL63" i="2"/>
  <c r="AM63" i="2"/>
  <c r="AN63" i="2"/>
  <c r="AO63" i="2"/>
  <c r="AP63" i="2"/>
  <c r="AQ63" i="2"/>
  <c r="AR63" i="2"/>
  <c r="AS63" i="2"/>
  <c r="AJ64" i="2"/>
  <c r="AK64" i="2"/>
  <c r="AL64" i="2"/>
  <c r="AM64" i="2"/>
  <c r="AN64" i="2"/>
  <c r="AO64" i="2"/>
  <c r="AP64" i="2"/>
  <c r="AQ64" i="2"/>
  <c r="AR64" i="2"/>
  <c r="AS64" i="2"/>
  <c r="AJ65" i="2"/>
  <c r="AK65" i="2"/>
  <c r="AL65" i="2"/>
  <c r="AM65" i="2"/>
  <c r="AN65" i="2"/>
  <c r="AO65" i="2"/>
  <c r="AP65" i="2"/>
  <c r="AQ65" i="2"/>
  <c r="AR65" i="2"/>
  <c r="AS65" i="2"/>
  <c r="AJ66" i="2"/>
  <c r="AK66" i="2"/>
  <c r="AL66" i="2"/>
  <c r="AM66" i="2"/>
  <c r="AN66" i="2"/>
  <c r="AO66" i="2"/>
  <c r="AP66" i="2"/>
  <c r="AQ66" i="2"/>
  <c r="AR66" i="2"/>
  <c r="AS66" i="2"/>
  <c r="AJ67" i="2"/>
  <c r="AK67" i="2"/>
  <c r="AL67" i="2"/>
  <c r="AM67" i="2"/>
  <c r="AN67" i="2"/>
  <c r="AO67" i="2"/>
  <c r="AP67" i="2"/>
  <c r="AQ67" i="2"/>
  <c r="AR67" i="2"/>
  <c r="AS67" i="2"/>
  <c r="AJ68" i="2"/>
  <c r="AK68" i="2"/>
  <c r="AL68" i="2"/>
  <c r="AM68" i="2"/>
  <c r="AN68" i="2"/>
  <c r="AO68" i="2"/>
  <c r="AP68" i="2"/>
  <c r="AQ68" i="2"/>
  <c r="AR68" i="2"/>
  <c r="AS68" i="2"/>
  <c r="AJ69" i="2"/>
  <c r="AK69" i="2"/>
  <c r="AL69" i="2"/>
  <c r="AM69" i="2"/>
  <c r="AN69" i="2"/>
  <c r="AO69" i="2"/>
  <c r="AP69" i="2"/>
  <c r="AQ69" i="2"/>
  <c r="AR69" i="2"/>
  <c r="AS69" i="2"/>
  <c r="AJ70" i="2"/>
  <c r="AK70" i="2"/>
  <c r="AL70" i="2"/>
  <c r="AM70" i="2"/>
  <c r="AN70" i="2"/>
  <c r="AO70" i="2"/>
  <c r="AP70" i="2"/>
  <c r="AQ70" i="2"/>
  <c r="AR70" i="2"/>
  <c r="AS70" i="2"/>
  <c r="AJ71" i="2"/>
  <c r="AK71" i="2"/>
  <c r="AL71" i="2"/>
  <c r="AM71" i="2"/>
  <c r="AN71" i="2"/>
  <c r="AO71" i="2"/>
  <c r="AP71" i="2"/>
  <c r="AQ71" i="2"/>
  <c r="AR71" i="2"/>
  <c r="AS71" i="2"/>
  <c r="AJ72" i="2"/>
  <c r="AK72" i="2"/>
  <c r="AL72" i="2"/>
  <c r="AM72" i="2"/>
  <c r="AN72" i="2"/>
  <c r="AO72" i="2"/>
  <c r="AP72" i="2"/>
  <c r="AQ72" i="2"/>
  <c r="AR72" i="2"/>
  <c r="AS72" i="2"/>
  <c r="AJ73" i="2"/>
  <c r="AK73" i="2"/>
  <c r="AL73" i="2"/>
  <c r="AM73" i="2"/>
  <c r="AN73" i="2"/>
  <c r="AO73" i="2"/>
  <c r="AP73" i="2"/>
  <c r="AQ73" i="2"/>
  <c r="AR73" i="2"/>
  <c r="AS73" i="2"/>
  <c r="AJ74" i="2"/>
  <c r="AK74" i="2"/>
  <c r="AL74" i="2"/>
  <c r="AM74" i="2"/>
  <c r="AN74" i="2"/>
  <c r="AO74" i="2"/>
  <c r="AP74" i="2"/>
  <c r="AQ74" i="2"/>
  <c r="AR74" i="2"/>
  <c r="AS74" i="2"/>
  <c r="AJ75" i="2"/>
  <c r="AK75" i="2"/>
  <c r="AL75" i="2"/>
  <c r="AM75" i="2"/>
  <c r="AN75" i="2"/>
  <c r="AO75" i="2"/>
  <c r="AP75" i="2"/>
  <c r="AQ75" i="2"/>
  <c r="AR75" i="2"/>
  <c r="AS75" i="2"/>
  <c r="AJ76" i="2"/>
  <c r="AK76" i="2"/>
  <c r="AL76" i="2"/>
  <c r="AM76" i="2"/>
  <c r="AN76" i="2"/>
  <c r="AO76" i="2"/>
  <c r="AP76" i="2"/>
  <c r="AQ76" i="2"/>
  <c r="AR76" i="2"/>
  <c r="AS76" i="2"/>
  <c r="AJ77" i="2"/>
  <c r="AK77" i="2"/>
  <c r="AL77" i="2"/>
  <c r="AM77" i="2"/>
  <c r="AN77" i="2"/>
  <c r="AO77" i="2"/>
  <c r="AP77" i="2"/>
  <c r="AQ77" i="2"/>
  <c r="AR77" i="2"/>
  <c r="AS77" i="2"/>
  <c r="AJ78" i="2"/>
  <c r="AK78" i="2"/>
  <c r="AL78" i="2"/>
  <c r="AM78" i="2"/>
  <c r="AN78" i="2"/>
  <c r="AO78" i="2"/>
  <c r="AP78" i="2"/>
  <c r="AQ78" i="2"/>
  <c r="AR78" i="2"/>
  <c r="AS78" i="2"/>
  <c r="AJ79" i="2"/>
  <c r="AK79" i="2"/>
  <c r="AL79" i="2"/>
  <c r="AM79" i="2"/>
  <c r="AN79" i="2"/>
  <c r="AO79" i="2"/>
  <c r="AP79" i="2"/>
  <c r="AQ79" i="2"/>
  <c r="AR79" i="2"/>
  <c r="AS79" i="2"/>
  <c r="AJ80" i="2"/>
  <c r="AK80" i="2"/>
  <c r="AL80" i="2"/>
  <c r="AM80" i="2"/>
  <c r="AN80" i="2"/>
  <c r="AO80" i="2"/>
  <c r="AP80" i="2"/>
  <c r="AQ80" i="2"/>
  <c r="AR80" i="2"/>
  <c r="AS80" i="2"/>
  <c r="AJ81" i="2"/>
  <c r="AK81" i="2"/>
  <c r="AL81" i="2"/>
  <c r="AM81" i="2"/>
  <c r="AN81" i="2"/>
  <c r="AO81" i="2"/>
  <c r="AP81" i="2"/>
  <c r="AQ81" i="2"/>
  <c r="AR81" i="2"/>
  <c r="AS81" i="2"/>
  <c r="AJ82" i="2"/>
  <c r="AK82" i="2"/>
  <c r="AL82" i="2"/>
  <c r="AM82" i="2"/>
  <c r="AN82" i="2"/>
  <c r="AO82" i="2"/>
  <c r="AP82" i="2"/>
  <c r="AQ82" i="2"/>
  <c r="AR82" i="2"/>
  <c r="AS82" i="2"/>
  <c r="AJ83" i="2"/>
  <c r="AK83" i="2"/>
  <c r="AL83" i="2"/>
  <c r="AM83" i="2"/>
  <c r="AN83" i="2"/>
  <c r="AO83" i="2"/>
  <c r="AP83" i="2"/>
  <c r="AQ83" i="2"/>
  <c r="AR83" i="2"/>
  <c r="AS83" i="2"/>
  <c r="AJ84" i="2"/>
  <c r="AK84" i="2"/>
  <c r="AL84" i="2"/>
  <c r="AM84" i="2"/>
  <c r="AN84" i="2"/>
  <c r="AO84" i="2"/>
  <c r="AP84" i="2"/>
  <c r="AQ84" i="2"/>
  <c r="AR84" i="2"/>
  <c r="AS84" i="2"/>
  <c r="AJ85" i="2"/>
  <c r="AK85" i="2"/>
  <c r="AL85" i="2"/>
  <c r="AM85" i="2"/>
  <c r="AN85" i="2"/>
  <c r="AO85" i="2"/>
  <c r="AP85" i="2"/>
  <c r="AQ85" i="2"/>
  <c r="AR85" i="2"/>
  <c r="AS85" i="2"/>
  <c r="AJ86" i="2"/>
  <c r="AK86" i="2"/>
  <c r="AL86" i="2"/>
  <c r="AM86" i="2"/>
  <c r="AN86" i="2"/>
  <c r="AO86" i="2"/>
  <c r="AP86" i="2"/>
  <c r="AQ86" i="2"/>
  <c r="AR86" i="2"/>
  <c r="AS86" i="2"/>
  <c r="AJ87" i="2"/>
  <c r="AK87" i="2"/>
  <c r="AL87" i="2"/>
  <c r="AM87" i="2"/>
  <c r="AN87" i="2"/>
  <c r="AO87" i="2"/>
  <c r="AP87" i="2"/>
  <c r="AQ87" i="2"/>
  <c r="AR87" i="2"/>
  <c r="AS87" i="2"/>
  <c r="AI22" i="2"/>
  <c r="AJ22" i="2"/>
  <c r="AK22" i="2"/>
  <c r="AL22" i="2"/>
  <c r="AM22" i="2"/>
  <c r="AN22" i="2"/>
  <c r="AO22" i="2"/>
  <c r="AP22" i="2"/>
  <c r="AQ22" i="2"/>
  <c r="AR22" i="2"/>
  <c r="AS22" i="2"/>
  <c r="AI23" i="2"/>
  <c r="AJ23" i="2"/>
  <c r="AK23" i="2"/>
  <c r="AL23" i="2"/>
  <c r="AM23" i="2"/>
  <c r="AN23" i="2"/>
  <c r="AO23" i="2"/>
  <c r="AP23" i="2"/>
  <c r="AQ23" i="2"/>
  <c r="AR23" i="2"/>
  <c r="AS23" i="2"/>
  <c r="AI24" i="2"/>
  <c r="AJ24" i="2"/>
  <c r="AK24" i="2"/>
  <c r="AL24" i="2"/>
  <c r="AM24" i="2"/>
  <c r="AN24" i="2"/>
  <c r="AO24" i="2"/>
  <c r="AP24" i="2"/>
  <c r="AQ24" i="2"/>
  <c r="AR24" i="2"/>
  <c r="AS24" i="2"/>
  <c r="AI25" i="2"/>
  <c r="AJ25" i="2"/>
  <c r="AK25" i="2"/>
  <c r="AL25" i="2"/>
  <c r="AM25" i="2"/>
  <c r="AN25" i="2"/>
  <c r="AO25" i="2"/>
  <c r="AP25" i="2"/>
  <c r="AQ25" i="2"/>
  <c r="AR25" i="2"/>
  <c r="AS25" i="2"/>
  <c r="AI26" i="2"/>
  <c r="AJ26" i="2"/>
  <c r="AK26" i="2"/>
  <c r="AL26" i="2"/>
  <c r="AM26" i="2"/>
  <c r="AN26" i="2"/>
  <c r="AO26" i="2"/>
  <c r="AP26" i="2"/>
  <c r="AQ26" i="2"/>
  <c r="AR26" i="2"/>
  <c r="AS26" i="2"/>
  <c r="AI27" i="2"/>
  <c r="AJ27" i="2"/>
  <c r="AK27" i="2"/>
  <c r="AL27" i="2"/>
  <c r="AM27" i="2"/>
  <c r="AN27" i="2"/>
  <c r="AO27" i="2"/>
  <c r="AP27" i="2"/>
  <c r="AQ27" i="2"/>
  <c r="AR27" i="2"/>
  <c r="AS27" i="2"/>
  <c r="AI28" i="2"/>
  <c r="AJ28" i="2"/>
  <c r="AK28" i="2"/>
  <c r="AL28" i="2"/>
  <c r="AM28" i="2"/>
  <c r="AN28" i="2"/>
  <c r="AO28" i="2"/>
  <c r="AP28" i="2"/>
  <c r="AQ28" i="2"/>
  <c r="AR28" i="2"/>
  <c r="AS28" i="2"/>
  <c r="AI29" i="2"/>
  <c r="AJ29" i="2"/>
  <c r="AK29" i="2"/>
  <c r="AL29" i="2"/>
  <c r="AM29" i="2"/>
  <c r="AN29" i="2"/>
  <c r="AO29" i="2"/>
  <c r="AP29" i="2"/>
  <c r="AQ29" i="2"/>
  <c r="AR29" i="2"/>
  <c r="AS29" i="2"/>
  <c r="AI30" i="2"/>
  <c r="AJ30" i="2"/>
  <c r="AK30" i="2"/>
  <c r="AL30" i="2"/>
  <c r="AM30" i="2"/>
  <c r="AN30" i="2"/>
  <c r="AO30" i="2"/>
  <c r="AP30" i="2"/>
  <c r="AQ30" i="2"/>
  <c r="AR30" i="2"/>
  <c r="AS30" i="2"/>
  <c r="AI31" i="2"/>
  <c r="AJ31" i="2"/>
  <c r="AK31" i="2"/>
  <c r="AL31" i="2"/>
  <c r="AM31" i="2"/>
  <c r="AN31" i="2"/>
  <c r="AO31" i="2"/>
  <c r="AP31" i="2"/>
  <c r="AQ31" i="2"/>
  <c r="AR31" i="2"/>
  <c r="AS31" i="2"/>
  <c r="Q10" i="2" a="1"/>
  <c r="R10" i="2" s="1"/>
  <c r="AI32" i="2"/>
  <c r="AJ32" i="2"/>
  <c r="AK32" i="2"/>
  <c r="AL32" i="2"/>
  <c r="AM32" i="2"/>
  <c r="AN32" i="2"/>
  <c r="AO32" i="2"/>
  <c r="AP32" i="2"/>
  <c r="AQ32" i="2"/>
  <c r="AR32" i="2"/>
  <c r="AS32" i="2"/>
  <c r="AI33" i="2"/>
  <c r="AJ33" i="2"/>
  <c r="AK33" i="2"/>
  <c r="AL33" i="2"/>
  <c r="AM33" i="2"/>
  <c r="AN33" i="2"/>
  <c r="AO33" i="2"/>
  <c r="AP33" i="2"/>
  <c r="AQ33" i="2"/>
  <c r="AR33" i="2"/>
  <c r="AS33" i="2"/>
  <c r="AI34" i="2"/>
  <c r="AJ34" i="2"/>
  <c r="AK34" i="2"/>
  <c r="AL34" i="2"/>
  <c r="AM34" i="2"/>
  <c r="AN34" i="2"/>
  <c r="AO34" i="2"/>
  <c r="AP34" i="2"/>
  <c r="AQ34" i="2"/>
  <c r="AR34" i="2"/>
  <c r="AS34" i="2"/>
  <c r="AI35" i="2"/>
  <c r="AJ35" i="2"/>
  <c r="AK35" i="2"/>
  <c r="AL35" i="2"/>
  <c r="AM35" i="2"/>
  <c r="AN35" i="2"/>
  <c r="AO35" i="2"/>
  <c r="AP35" i="2"/>
  <c r="AQ35" i="2"/>
  <c r="AR35" i="2"/>
  <c r="AS35" i="2"/>
  <c r="AI36" i="2"/>
  <c r="AJ36" i="2"/>
  <c r="AK36" i="2"/>
  <c r="AL36" i="2"/>
  <c r="AM36" i="2"/>
  <c r="AN36" i="2"/>
  <c r="AO36" i="2"/>
  <c r="AP36" i="2"/>
  <c r="AQ36" i="2"/>
  <c r="AR36" i="2"/>
  <c r="AS36" i="2"/>
  <c r="AI37" i="2"/>
  <c r="AJ37" i="2"/>
  <c r="AK37" i="2"/>
  <c r="AL37" i="2"/>
  <c r="AM37" i="2"/>
  <c r="AN37" i="2"/>
  <c r="AO37" i="2"/>
  <c r="AP37" i="2"/>
  <c r="AQ37" i="2"/>
  <c r="AR37" i="2"/>
  <c r="AS37" i="2"/>
  <c r="AI38" i="2"/>
  <c r="AJ38" i="2"/>
  <c r="AK38" i="2"/>
  <c r="AL38" i="2"/>
  <c r="AM38" i="2"/>
  <c r="AN38" i="2"/>
  <c r="AO38" i="2"/>
  <c r="AP38" i="2"/>
  <c r="AQ38" i="2"/>
  <c r="AR38" i="2"/>
  <c r="AS38" i="2"/>
  <c r="AI39" i="2"/>
  <c r="AJ39" i="2"/>
  <c r="AK39" i="2"/>
  <c r="AL39" i="2"/>
  <c r="AM39" i="2"/>
  <c r="AN39" i="2"/>
  <c r="AO39" i="2"/>
  <c r="AP39" i="2"/>
  <c r="AQ39" i="2"/>
  <c r="AR39" i="2"/>
  <c r="AS39" i="2"/>
  <c r="AI40" i="2"/>
  <c r="AJ40" i="2"/>
  <c r="AK40" i="2"/>
  <c r="AL40" i="2"/>
  <c r="AM40" i="2"/>
  <c r="AN40" i="2"/>
  <c r="AO40" i="2"/>
  <c r="AP40" i="2"/>
  <c r="AQ40" i="2"/>
  <c r="AR40" i="2"/>
  <c r="AS40" i="2"/>
  <c r="AI41" i="2"/>
  <c r="AJ41" i="2"/>
  <c r="AK41" i="2"/>
  <c r="AL41" i="2"/>
  <c r="AM41" i="2"/>
  <c r="AN41" i="2"/>
  <c r="AO41" i="2"/>
  <c r="AP41" i="2"/>
  <c r="AQ41" i="2"/>
  <c r="AR41" i="2"/>
  <c r="AS41" i="2"/>
  <c r="AI42" i="2"/>
  <c r="AJ42" i="2"/>
  <c r="AK42" i="2"/>
  <c r="AL42" i="2"/>
  <c r="AM42" i="2"/>
  <c r="AN42" i="2"/>
  <c r="AO42" i="2"/>
  <c r="AP42" i="2"/>
  <c r="AQ42" i="2"/>
  <c r="AR42" i="2"/>
  <c r="AS42" i="2"/>
  <c r="AI43" i="2"/>
  <c r="AJ43" i="2"/>
  <c r="AK43" i="2"/>
  <c r="AL43" i="2"/>
  <c r="AM43" i="2"/>
  <c r="AN43" i="2"/>
  <c r="AO43" i="2"/>
  <c r="AP43" i="2"/>
  <c r="AQ43" i="2"/>
  <c r="AR43" i="2"/>
  <c r="AS43" i="2"/>
  <c r="AJ88" i="2"/>
  <c r="AK88" i="2"/>
  <c r="AL88" i="2"/>
  <c r="AM88" i="2"/>
  <c r="AN88" i="2"/>
  <c r="AO88" i="2"/>
  <c r="AP88" i="2"/>
  <c r="AQ88" i="2"/>
  <c r="AR88" i="2"/>
  <c r="AS88" i="2"/>
  <c r="AJ89" i="2"/>
  <c r="AK89" i="2"/>
  <c r="AL89" i="2"/>
  <c r="AM89" i="2"/>
  <c r="AN89" i="2"/>
  <c r="AO89" i="2"/>
  <c r="AP89" i="2"/>
  <c r="AQ89" i="2"/>
  <c r="AR89" i="2"/>
  <c r="AS89" i="2"/>
  <c r="AJ90" i="2"/>
  <c r="AK90" i="2"/>
  <c r="AL90" i="2"/>
  <c r="AM90" i="2"/>
  <c r="AN90" i="2"/>
  <c r="AO90" i="2"/>
  <c r="AP90" i="2"/>
  <c r="AQ90" i="2"/>
  <c r="AR90" i="2"/>
  <c r="AS90" i="2"/>
  <c r="AJ91" i="2"/>
  <c r="AK91" i="2"/>
  <c r="AL91" i="2"/>
  <c r="AM91" i="2"/>
  <c r="AN91" i="2"/>
  <c r="AO91" i="2"/>
  <c r="AP91" i="2"/>
  <c r="AQ91" i="2"/>
  <c r="AR91" i="2"/>
  <c r="AS91" i="2"/>
  <c r="AJ92" i="2"/>
  <c r="AK92" i="2"/>
  <c r="AL92" i="2"/>
  <c r="AM92" i="2"/>
  <c r="AN92" i="2"/>
  <c r="AO92" i="2"/>
  <c r="AP92" i="2"/>
  <c r="AQ92" i="2"/>
  <c r="AR92" i="2"/>
  <c r="AS92" i="2"/>
  <c r="AJ93" i="2"/>
  <c r="AK93" i="2"/>
  <c r="AL93" i="2"/>
  <c r="AM93" i="2"/>
  <c r="AN93" i="2"/>
  <c r="AO93" i="2"/>
  <c r="AP93" i="2"/>
  <c r="AQ93" i="2"/>
  <c r="AR93" i="2"/>
  <c r="AS93" i="2"/>
  <c r="AJ94" i="2"/>
  <c r="AK94" i="2"/>
  <c r="AL94" i="2"/>
  <c r="AM94" i="2"/>
  <c r="AN94" i="2"/>
  <c r="AO94" i="2"/>
  <c r="AP94" i="2"/>
  <c r="AQ94" i="2"/>
  <c r="AR94" i="2"/>
  <c r="AS94" i="2"/>
  <c r="AJ95" i="2"/>
  <c r="AK95" i="2"/>
  <c r="AL95" i="2"/>
  <c r="AM95" i="2"/>
  <c r="AN95" i="2"/>
  <c r="AO95" i="2"/>
  <c r="AP95" i="2"/>
  <c r="AQ95" i="2"/>
  <c r="AR95" i="2"/>
  <c r="AS95" i="2"/>
  <c r="AJ96" i="2"/>
  <c r="AK96" i="2"/>
  <c r="AL96" i="2"/>
  <c r="AM96" i="2"/>
  <c r="AN96" i="2"/>
  <c r="AO96" i="2"/>
  <c r="AP96" i="2"/>
  <c r="AQ96" i="2"/>
  <c r="AR96" i="2"/>
  <c r="AS96" i="2"/>
  <c r="AJ97" i="2"/>
  <c r="AK97" i="2"/>
  <c r="AL97" i="2"/>
  <c r="AM97" i="2"/>
  <c r="AN97" i="2"/>
  <c r="AO97" i="2"/>
  <c r="AP97" i="2"/>
  <c r="AQ97" i="2"/>
  <c r="AR97" i="2"/>
  <c r="AS97" i="2"/>
  <c r="AJ98" i="2"/>
  <c r="AK98" i="2"/>
  <c r="AL98" i="2"/>
  <c r="AM98" i="2"/>
  <c r="AN98" i="2"/>
  <c r="AO98" i="2"/>
  <c r="AP98" i="2"/>
  <c r="AQ98" i="2"/>
  <c r="AR98" i="2"/>
  <c r="AS98" i="2"/>
  <c r="AJ99" i="2"/>
  <c r="AK99" i="2"/>
  <c r="AL99" i="2"/>
  <c r="AM99" i="2"/>
  <c r="AN99" i="2"/>
  <c r="AO99" i="2"/>
  <c r="AP99" i="2"/>
  <c r="AQ99" i="2"/>
  <c r="AR99" i="2"/>
  <c r="AS99" i="2"/>
  <c r="AJ169" i="2"/>
  <c r="AK169" i="2"/>
  <c r="AL169" i="2"/>
  <c r="AM169" i="2"/>
  <c r="AN169" i="2"/>
  <c r="AO169" i="2"/>
  <c r="AP169" i="2"/>
  <c r="AQ169" i="2"/>
  <c r="AR169" i="2"/>
  <c r="AS169" i="2"/>
  <c r="AJ170" i="2"/>
  <c r="AK170" i="2"/>
  <c r="AL170" i="2"/>
  <c r="AM170" i="2"/>
  <c r="AN170" i="2"/>
  <c r="AO170" i="2"/>
  <c r="AP170" i="2"/>
  <c r="AQ170" i="2"/>
  <c r="AR170" i="2"/>
  <c r="AS170" i="2"/>
  <c r="AJ171" i="2"/>
  <c r="AK171" i="2"/>
  <c r="AL171" i="2"/>
  <c r="AM171" i="2"/>
  <c r="AN171" i="2"/>
  <c r="AO171" i="2"/>
  <c r="AP171" i="2"/>
  <c r="AQ171" i="2"/>
  <c r="AR171" i="2"/>
  <c r="AS171" i="2"/>
  <c r="AJ172" i="2"/>
  <c r="AK172" i="2"/>
  <c r="AL172" i="2"/>
  <c r="AM172" i="2"/>
  <c r="AN172" i="2"/>
  <c r="AO172" i="2"/>
  <c r="AP172" i="2"/>
  <c r="AQ172" i="2"/>
  <c r="AR172" i="2"/>
  <c r="AS172" i="2"/>
  <c r="AT24" i="2" l="1"/>
  <c r="AV24" i="2" s="1"/>
  <c r="AT33" i="2"/>
  <c r="AV33" i="2" s="1"/>
  <c r="AT176" i="2"/>
  <c r="AX176" i="2" s="1"/>
  <c r="T12" i="2"/>
  <c r="T10" i="2"/>
  <c r="T13" i="2"/>
  <c r="Q12" i="2"/>
  <c r="Q10" i="2"/>
  <c r="S13" i="2"/>
  <c r="T11" i="2"/>
  <c r="AT90" i="2"/>
  <c r="AX90" i="2" s="1"/>
  <c r="Q13" i="2"/>
  <c r="Q11" i="2"/>
  <c r="AT98" i="2"/>
  <c r="AX98" i="2" s="1"/>
  <c r="AT88" i="2"/>
  <c r="AX88" i="2" s="1"/>
  <c r="AT41" i="2"/>
  <c r="AT37" i="2"/>
  <c r="AV37" i="2" s="1"/>
  <c r="AT169" i="2"/>
  <c r="AX169" i="2" s="1"/>
  <c r="AT28" i="2"/>
  <c r="AT171" i="2"/>
  <c r="AX171" i="2" s="1"/>
  <c r="AT92" i="2"/>
  <c r="AX92" i="2" s="1"/>
  <c r="AT96" i="2"/>
  <c r="AV96" i="2" s="1"/>
  <c r="AT94" i="2"/>
  <c r="AX94" i="2" s="1"/>
  <c r="AT32" i="2"/>
  <c r="BD32" i="2" s="1"/>
  <c r="S12" i="2"/>
  <c r="S11" i="2"/>
  <c r="S10" i="2"/>
  <c r="AT31" i="2"/>
  <c r="BD31" i="2" s="1"/>
  <c r="AT30" i="2"/>
  <c r="BC30" i="2" s="1"/>
  <c r="AT36" i="2"/>
  <c r="BD36" i="2" s="1"/>
  <c r="AT35" i="2"/>
  <c r="BC35" i="2" s="1"/>
  <c r="R13" i="2"/>
  <c r="R12" i="2"/>
  <c r="R11" i="2"/>
  <c r="AT39" i="2"/>
  <c r="BA39" i="2" s="1"/>
  <c r="AT23" i="2"/>
  <c r="BD23" i="2" s="1"/>
  <c r="AT22" i="2"/>
  <c r="AY22" i="2" s="1"/>
  <c r="AT86" i="2"/>
  <c r="BD86" i="2" s="1"/>
  <c r="AT84" i="2"/>
  <c r="BC84" i="2" s="1"/>
  <c r="AT82" i="2"/>
  <c r="BD82" i="2" s="1"/>
  <c r="AT80" i="2"/>
  <c r="AZ80" i="2" s="1"/>
  <c r="AT78" i="2"/>
  <c r="BD78" i="2" s="1"/>
  <c r="AT76" i="2"/>
  <c r="AT74" i="2"/>
  <c r="BD74" i="2" s="1"/>
  <c r="AT72" i="2"/>
  <c r="AZ72" i="2" s="1"/>
  <c r="AT70" i="2"/>
  <c r="BD70" i="2" s="1"/>
  <c r="AT68" i="2"/>
  <c r="AT66" i="2"/>
  <c r="BD66" i="2" s="1"/>
  <c r="AT64" i="2"/>
  <c r="AZ64" i="2" s="1"/>
  <c r="AT62" i="2"/>
  <c r="BD62" i="2" s="1"/>
  <c r="AT60" i="2"/>
  <c r="BC60" i="2" s="1"/>
  <c r="AT58" i="2"/>
  <c r="BD58" i="2" s="1"/>
  <c r="AT56" i="2"/>
  <c r="AZ56" i="2" s="1"/>
  <c r="AT54" i="2"/>
  <c r="BD54" i="2" s="1"/>
  <c r="AT52" i="2"/>
  <c r="AT51" i="2"/>
  <c r="BB51" i="2" s="1"/>
  <c r="AT50" i="2"/>
  <c r="BD50" i="2" s="1"/>
  <c r="AT49" i="2"/>
  <c r="BB49" i="2" s="1"/>
  <c r="AT47" i="2"/>
  <c r="AV47" i="2" s="1"/>
  <c r="AT45" i="2"/>
  <c r="BB45" i="2" s="1"/>
  <c r="AT27" i="2"/>
  <c r="BB27" i="2" s="1"/>
  <c r="AT26" i="2"/>
  <c r="BC26" i="2" s="1"/>
  <c r="AT48" i="2"/>
  <c r="BC48" i="2" s="1"/>
  <c r="AT46" i="2"/>
  <c r="BA46" i="2" s="1"/>
  <c r="AT44" i="2"/>
  <c r="AZ44" i="2" s="1"/>
  <c r="AT174" i="2"/>
  <c r="AU174" i="2" s="1"/>
  <c r="AT173" i="2"/>
  <c r="BB173" i="2" s="1"/>
  <c r="AT175" i="2"/>
  <c r="AU175" i="2" s="1"/>
  <c r="AY169" i="2"/>
  <c r="BB56" i="2"/>
  <c r="AT172" i="2"/>
  <c r="BA171" i="2"/>
  <c r="AW171" i="2"/>
  <c r="AT170" i="2"/>
  <c r="BA170" i="2" s="1"/>
  <c r="AT99" i="2"/>
  <c r="AW99" i="2" s="1"/>
  <c r="AT97" i="2"/>
  <c r="BA97" i="2" s="1"/>
  <c r="AT95" i="2"/>
  <c r="AV94" i="2"/>
  <c r="AW94" i="2"/>
  <c r="AT93" i="2"/>
  <c r="BA93" i="2" s="1"/>
  <c r="AT91" i="2"/>
  <c r="AW91" i="2" s="1"/>
  <c r="AT89" i="2"/>
  <c r="BA89" i="2" s="1"/>
  <c r="AT43" i="2"/>
  <c r="AT40" i="2"/>
  <c r="AX40" i="2" s="1"/>
  <c r="AZ39" i="2"/>
  <c r="AY64" i="2"/>
  <c r="AU58" i="2"/>
  <c r="AW58" i="2"/>
  <c r="AW56" i="2"/>
  <c r="BA51" i="2"/>
  <c r="AU51" i="2"/>
  <c r="BC50" i="2"/>
  <c r="AW50" i="2"/>
  <c r="AV44" i="2"/>
  <c r="AX44" i="2"/>
  <c r="BB44" i="2"/>
  <c r="AW44" i="2"/>
  <c r="BA44" i="2"/>
  <c r="AT42" i="2"/>
  <c r="AV42" i="2" s="1"/>
  <c r="AT38" i="2"/>
  <c r="AZ38" i="2" s="1"/>
  <c r="AT34" i="2"/>
  <c r="AX34" i="2" s="1"/>
  <c r="AT29" i="2"/>
  <c r="AZ29" i="2" s="1"/>
  <c r="AT25" i="2"/>
  <c r="AV25" i="2" s="1"/>
  <c r="AV23" i="2"/>
  <c r="AU22" i="2"/>
  <c r="AT87" i="2"/>
  <c r="AT85" i="2"/>
  <c r="AZ85" i="2" s="1"/>
  <c r="AT83" i="2"/>
  <c r="AT81" i="2"/>
  <c r="BD81" i="2" s="1"/>
  <c r="AT79" i="2"/>
  <c r="AT77" i="2"/>
  <c r="AZ77" i="2" s="1"/>
  <c r="AT75" i="2"/>
  <c r="AT73" i="2"/>
  <c r="BD73" i="2" s="1"/>
  <c r="AT71" i="2"/>
  <c r="AT69" i="2"/>
  <c r="AZ69" i="2" s="1"/>
  <c r="AT67" i="2"/>
  <c r="AT65" i="2"/>
  <c r="BD65" i="2" s="1"/>
  <c r="AV64" i="2"/>
  <c r="AT63" i="2"/>
  <c r="AV62" i="2"/>
  <c r="AT61" i="2"/>
  <c r="AZ61" i="2" s="1"/>
  <c r="AT59" i="2"/>
  <c r="AT57" i="2"/>
  <c r="BD57" i="2" s="1"/>
  <c r="AT55" i="2"/>
  <c r="AT53" i="2"/>
  <c r="AZ53" i="2" s="1"/>
  <c r="BD33" i="2"/>
  <c r="AZ33" i="2"/>
  <c r="AZ28" i="2"/>
  <c r="AU44" i="2"/>
  <c r="AW30" i="2" l="1"/>
  <c r="AX31" i="2"/>
  <c r="AY94" i="2"/>
  <c r="BA48" i="2"/>
  <c r="BA27" i="2"/>
  <c r="AW27" i="2"/>
  <c r="BG27" i="2" s="1"/>
  <c r="AV58" i="2"/>
  <c r="BC36" i="2"/>
  <c r="AZ30" i="2"/>
  <c r="BC98" i="2"/>
  <c r="AY36" i="2"/>
  <c r="AV27" i="2"/>
  <c r="AX74" i="2"/>
  <c r="AX45" i="2"/>
  <c r="AV50" i="2"/>
  <c r="AV72" i="2"/>
  <c r="AX51" i="2"/>
  <c r="AW78" i="2"/>
  <c r="AW98" i="2"/>
  <c r="AW22" i="2"/>
  <c r="AZ98" i="2"/>
  <c r="BE98" i="2" s="1"/>
  <c r="AV56" i="2"/>
  <c r="BA23" i="2"/>
  <c r="AV98" i="2"/>
  <c r="AW45" i="2"/>
  <c r="AU23" i="2"/>
  <c r="AW48" i="2"/>
  <c r="BG48" i="2" s="1"/>
  <c r="AU30" i="2"/>
  <c r="BC27" i="2"/>
  <c r="AV30" i="2"/>
  <c r="AV66" i="2"/>
  <c r="AV74" i="2"/>
  <c r="AY27" i="2"/>
  <c r="AU88" i="2"/>
  <c r="AW66" i="2"/>
  <c r="AU36" i="2"/>
  <c r="AV36" i="2"/>
  <c r="AX36" i="2"/>
  <c r="BA70" i="2"/>
  <c r="BA88" i="2"/>
  <c r="BA33" i="2"/>
  <c r="BD37" i="2"/>
  <c r="BC72" i="2"/>
  <c r="AW88" i="2"/>
  <c r="BB36" i="2"/>
  <c r="BD88" i="2"/>
  <c r="AU46" i="2"/>
  <c r="BI46" i="2" s="1"/>
  <c r="AV80" i="2"/>
  <c r="BC74" i="2"/>
  <c r="AV88" i="2"/>
  <c r="AU27" i="2"/>
  <c r="AU48" i="2"/>
  <c r="AU35" i="2"/>
  <c r="BA80" i="2"/>
  <c r="AW90" i="2"/>
  <c r="BD35" i="2"/>
  <c r="AZ24" i="2"/>
  <c r="AV82" i="2"/>
  <c r="BC47" i="2"/>
  <c r="BD24" i="2"/>
  <c r="BC49" i="2"/>
  <c r="AU80" i="2"/>
  <c r="BG80" i="2" s="1"/>
  <c r="AV90" i="2"/>
  <c r="BA36" i="2"/>
  <c r="BD45" i="2"/>
  <c r="AV49" i="2"/>
  <c r="BC82" i="2"/>
  <c r="AW36" i="2"/>
  <c r="BB24" i="2"/>
  <c r="BA24" i="2"/>
  <c r="AZ37" i="2"/>
  <c r="AV78" i="2"/>
  <c r="AV32" i="2"/>
  <c r="AZ26" i="2"/>
  <c r="BA35" i="2"/>
  <c r="BD49" i="2"/>
  <c r="BB32" i="2"/>
  <c r="AX39" i="2"/>
  <c r="BE39" i="2" s="1"/>
  <c r="AZ92" i="2"/>
  <c r="BE92" i="2" s="1"/>
  <c r="AX35" i="2"/>
  <c r="BH35" i="2" s="1"/>
  <c r="AY31" i="2"/>
  <c r="AV70" i="2"/>
  <c r="AU39" i="2"/>
  <c r="AV26" i="2"/>
  <c r="AZ49" i="2"/>
  <c r="BD39" i="2"/>
  <c r="AX78" i="2"/>
  <c r="BA32" i="2"/>
  <c r="AX49" i="2"/>
  <c r="AV54" i="2"/>
  <c r="AU26" i="2"/>
  <c r="AV31" i="2"/>
  <c r="BD26" i="2"/>
  <c r="AW35" i="2"/>
  <c r="AY49" i="2"/>
  <c r="BC54" i="2"/>
  <c r="AY62" i="2"/>
  <c r="AU70" i="2"/>
  <c r="AX32" i="2"/>
  <c r="BB39" i="2"/>
  <c r="BD92" i="2"/>
  <c r="BB35" i="2"/>
  <c r="AX62" i="2"/>
  <c r="BC92" i="2"/>
  <c r="AW24" i="2"/>
  <c r="AU24" i="2"/>
  <c r="AY24" i="2"/>
  <c r="AX24" i="2"/>
  <c r="BE24" i="2" s="1"/>
  <c r="BC24" i="2"/>
  <c r="AU176" i="2"/>
  <c r="AW176" i="2"/>
  <c r="BB176" i="2"/>
  <c r="BA176" i="2"/>
  <c r="AW173" i="2"/>
  <c r="BC37" i="2"/>
  <c r="BD48" i="2"/>
  <c r="BB50" i="2"/>
  <c r="AZ51" i="2"/>
  <c r="BC56" i="2"/>
  <c r="BC66" i="2"/>
  <c r="AY72" i="2"/>
  <c r="AY82" i="2"/>
  <c r="AZ171" i="2"/>
  <c r="BE171" i="2" s="1"/>
  <c r="AZ35" i="2"/>
  <c r="AX66" i="2"/>
  <c r="AX82" i="2"/>
  <c r="BA31" i="2"/>
  <c r="AW32" i="2"/>
  <c r="BB92" i="2"/>
  <c r="BB171" i="2"/>
  <c r="BD176" i="2"/>
  <c r="AY176" i="2"/>
  <c r="BK150" i="2" a="1"/>
  <c r="BK154" i="2" a="1"/>
  <c r="BK153" i="2" a="1"/>
  <c r="BK135" i="2" a="1"/>
  <c r="BK129" i="2" a="1"/>
  <c r="BK107" i="2" a="1"/>
  <c r="BK127" i="2" a="1"/>
  <c r="BK121" i="2" a="1"/>
  <c r="BK130" i="2" a="1"/>
  <c r="BK138" i="2" a="1"/>
  <c r="BK125" i="2" a="1"/>
  <c r="BK124" i="2" a="1"/>
  <c r="BK122" i="2" a="1"/>
  <c r="BK112" i="2" a="1"/>
  <c r="BK133" i="2" a="1"/>
  <c r="BK120" i="2" a="1"/>
  <c r="BK137" i="2" a="1"/>
  <c r="BK149" i="2" a="1"/>
  <c r="BK113" i="2" a="1"/>
  <c r="BK162" i="2" a="1"/>
  <c r="BK151" i="2" a="1"/>
  <c r="BK119" i="2" a="1"/>
  <c r="BK144" i="2" a="1"/>
  <c r="BK156" i="2" a="1"/>
  <c r="BK105" i="2" a="1"/>
  <c r="BK152" i="2" a="1"/>
  <c r="BK109" i="2" a="1"/>
  <c r="BK158" i="2" a="1"/>
  <c r="BK160" i="2" a="1"/>
  <c r="BK102" i="2" a="1"/>
  <c r="BK111" i="2" a="1"/>
  <c r="BK123" i="2" a="1"/>
  <c r="BK128" i="2" a="1"/>
  <c r="BK103" i="2" a="1"/>
  <c r="BK132" i="2" a="1"/>
  <c r="BK104" i="2" a="1"/>
  <c r="BK118" i="2" a="1"/>
  <c r="BK142" i="2" a="1"/>
  <c r="BK100" i="2" a="1"/>
  <c r="BK106" i="2" a="1"/>
  <c r="BK143" i="2" a="1"/>
  <c r="BK108" i="2" a="1"/>
  <c r="BK126" i="2" a="1"/>
  <c r="BK134" i="2" a="1"/>
  <c r="BK101" i="2" a="1"/>
  <c r="BK131" i="2" a="1"/>
  <c r="BK136" i="2" a="1"/>
  <c r="BK146" i="2" a="1"/>
  <c r="BK163" i="2" a="1"/>
  <c r="BK117" i="2" a="1"/>
  <c r="BK115" i="2" a="1"/>
  <c r="BK166" i="2" a="1"/>
  <c r="BK140" i="2" a="1"/>
  <c r="BK157" i="2" a="1"/>
  <c r="BK159" i="2" a="1"/>
  <c r="BK155" i="2" a="1"/>
  <c r="BK116" i="2" a="1"/>
  <c r="BK161" i="2" a="1"/>
  <c r="BK114" i="2" a="1"/>
  <c r="BK145" i="2" a="1"/>
  <c r="BK165" i="2" a="1"/>
  <c r="BK110" i="2" a="1"/>
  <c r="BK164" i="2" a="1"/>
  <c r="BK139" i="2" a="1"/>
  <c r="BK148" i="2" a="1"/>
  <c r="BK168" i="2" a="1"/>
  <c r="BK147" i="2" a="1"/>
  <c r="BK167" i="2" a="1"/>
  <c r="BK141" i="2" a="1"/>
  <c r="AU45" i="2"/>
  <c r="AX50" i="2"/>
  <c r="AV51" i="2"/>
  <c r="BA58" i="2"/>
  <c r="BC64" i="2"/>
  <c r="AW74" i="2"/>
  <c r="AY80" i="2"/>
  <c r="AV171" i="2"/>
  <c r="AV35" i="2"/>
  <c r="AX56" i="2"/>
  <c r="BE56" i="2" s="1"/>
  <c r="BB72" i="2"/>
  <c r="BB82" i="2"/>
  <c r="BC31" i="2"/>
  <c r="BC32" i="2"/>
  <c r="AV176" i="2"/>
  <c r="AW37" i="2"/>
  <c r="BC176" i="2"/>
  <c r="AZ176" i="2"/>
  <c r="BE176" i="2" s="1"/>
  <c r="AU31" i="2"/>
  <c r="AY32" i="2"/>
  <c r="AY171" i="2"/>
  <c r="BB33" i="2"/>
  <c r="AW31" i="2"/>
  <c r="BG31" i="2" s="1"/>
  <c r="AU32" i="2"/>
  <c r="BC171" i="2"/>
  <c r="BB48" i="2"/>
  <c r="BB26" i="2"/>
  <c r="BC45" i="2"/>
  <c r="AZ45" i="2"/>
  <c r="AY50" i="2"/>
  <c r="BC51" i="2"/>
  <c r="AW51" i="2"/>
  <c r="AY56" i="2"/>
  <c r="BC58" i="2"/>
  <c r="BA64" i="2"/>
  <c r="AU64" i="2"/>
  <c r="BH64" i="2" s="1"/>
  <c r="AY66" i="2"/>
  <c r="BA72" i="2"/>
  <c r="AU72" i="2"/>
  <c r="BH72" i="2" s="1"/>
  <c r="AY74" i="2"/>
  <c r="AW80" i="2"/>
  <c r="BA82" i="2"/>
  <c r="AU82" i="2"/>
  <c r="BC23" i="2"/>
  <c r="AX58" i="2"/>
  <c r="BB66" i="2"/>
  <c r="BB74" i="2"/>
  <c r="BB23" i="2"/>
  <c r="BB30" i="2"/>
  <c r="BE44" i="2"/>
  <c r="AX26" i="2"/>
  <c r="BE26" i="2" s="1"/>
  <c r="AY45" i="2"/>
  <c r="AV45" i="2"/>
  <c r="BA50" i="2"/>
  <c r="AU50" i="2"/>
  <c r="AY51" i="2"/>
  <c r="BD51" i="2"/>
  <c r="BA56" i="2"/>
  <c r="AU56" i="2"/>
  <c r="AY58" i="2"/>
  <c r="AW64" i="2"/>
  <c r="BA66" i="2"/>
  <c r="AU66" i="2"/>
  <c r="AW72" i="2"/>
  <c r="BA74" i="2"/>
  <c r="AU74" i="2"/>
  <c r="BC80" i="2"/>
  <c r="AW82" i="2"/>
  <c r="BA22" i="2"/>
  <c r="AY23" i="2"/>
  <c r="AV39" i="2"/>
  <c r="BA169" i="2"/>
  <c r="BB58" i="2"/>
  <c r="AX72" i="2"/>
  <c r="BE72" i="2" s="1"/>
  <c r="BD30" i="2"/>
  <c r="AX30" i="2"/>
  <c r="BC90" i="2"/>
  <c r="AY98" i="2"/>
  <c r="AY37" i="2"/>
  <c r="AV48" i="2"/>
  <c r="BA54" i="2"/>
  <c r="AU54" i="2"/>
  <c r="AW62" i="2"/>
  <c r="BC70" i="2"/>
  <c r="AY78" i="2"/>
  <c r="BC86" i="2"/>
  <c r="BD94" i="2"/>
  <c r="BC88" i="2"/>
  <c r="BB94" i="2"/>
  <c r="AY33" i="2"/>
  <c r="AX48" i="2"/>
  <c r="AZ48" i="2"/>
  <c r="AU49" i="2"/>
  <c r="AW54" i="2"/>
  <c r="BC62" i="2"/>
  <c r="AY70" i="2"/>
  <c r="BA78" i="2"/>
  <c r="AU78" i="2"/>
  <c r="AZ88" i="2"/>
  <c r="BE88" i="2" s="1"/>
  <c r="AZ94" i="2"/>
  <c r="BE94" i="2" s="1"/>
  <c r="BB88" i="2"/>
  <c r="AU94" i="2"/>
  <c r="BG94" i="2" s="1"/>
  <c r="AX33" i="2"/>
  <c r="BE33" i="2" s="1"/>
  <c r="BC33" i="2"/>
  <c r="AW33" i="2"/>
  <c r="AY54" i="2"/>
  <c r="BA62" i="2"/>
  <c r="AU62" i="2"/>
  <c r="AW70" i="2"/>
  <c r="BC78" i="2"/>
  <c r="BA94" i="2"/>
  <c r="BB62" i="2"/>
  <c r="BB78" i="2"/>
  <c r="AY88" i="2"/>
  <c r="BC94" i="2"/>
  <c r="AU33" i="2"/>
  <c r="BA37" i="2"/>
  <c r="AW26" i="2"/>
  <c r="AX54" i="2"/>
  <c r="BH54" i="2" s="1"/>
  <c r="AX64" i="2"/>
  <c r="BE64" i="2" s="1"/>
  <c r="AX70" i="2"/>
  <c r="AX80" i="2"/>
  <c r="BB86" i="2"/>
  <c r="BB37" i="2"/>
  <c r="AX27" i="2"/>
  <c r="BH27" i="2" s="1"/>
  <c r="BB54" i="2"/>
  <c r="BB64" i="2"/>
  <c r="BB70" i="2"/>
  <c r="BB80" i="2"/>
  <c r="AU37" i="2"/>
  <c r="BA49" i="2"/>
  <c r="AX37" i="2"/>
  <c r="AX23" i="2"/>
  <c r="AW23" i="2"/>
  <c r="BD22" i="2"/>
  <c r="AZ22" i="2"/>
  <c r="AV22" i="2"/>
  <c r="BB22" i="2"/>
  <c r="AX22" i="2"/>
  <c r="AV86" i="2"/>
  <c r="AY86" i="2"/>
  <c r="BA90" i="2"/>
  <c r="BD169" i="2"/>
  <c r="BB90" i="2"/>
  <c r="BC169" i="2"/>
  <c r="BA86" i="2"/>
  <c r="AU86" i="2"/>
  <c r="BD90" i="2"/>
  <c r="AW92" i="2"/>
  <c r="AV92" i="2"/>
  <c r="AW96" i="2"/>
  <c r="BA98" i="2"/>
  <c r="AZ169" i="2"/>
  <c r="BE169" i="2" s="1"/>
  <c r="AU90" i="2"/>
  <c r="AU92" i="2"/>
  <c r="BC96" i="2"/>
  <c r="BB98" i="2"/>
  <c r="BB169" i="2"/>
  <c r="AW86" i="2"/>
  <c r="AZ90" i="2"/>
  <c r="BA92" i="2"/>
  <c r="BD98" i="2"/>
  <c r="AW169" i="2"/>
  <c r="BG169" i="2" s="1"/>
  <c r="AV169" i="2"/>
  <c r="BD171" i="2"/>
  <c r="AX86" i="2"/>
  <c r="BG86" i="2" s="1"/>
  <c r="AY90" i="2"/>
  <c r="AY92" i="2"/>
  <c r="AU98" i="2"/>
  <c r="AU169" i="2"/>
  <c r="AU171" i="2"/>
  <c r="AU97" i="2"/>
  <c r="BB31" i="2"/>
  <c r="BD52" i="2"/>
  <c r="BC52" i="2"/>
  <c r="BB52" i="2"/>
  <c r="AX52" i="2"/>
  <c r="AW52" i="2"/>
  <c r="AU52" i="2"/>
  <c r="BA52" i="2"/>
  <c r="BD68" i="2"/>
  <c r="AW68" i="2"/>
  <c r="BB68" i="2"/>
  <c r="AU68" i="2"/>
  <c r="BA68" i="2"/>
  <c r="AX68" i="2"/>
  <c r="AY68" i="2"/>
  <c r="BD76" i="2"/>
  <c r="AW76" i="2"/>
  <c r="BB76" i="2"/>
  <c r="AU76" i="2"/>
  <c r="BA76" i="2"/>
  <c r="AX76" i="2"/>
  <c r="AY76" i="2"/>
  <c r="AX41" i="2"/>
  <c r="AY41" i="2"/>
  <c r="BA41" i="2"/>
  <c r="AU41" i="2"/>
  <c r="AV41" i="2"/>
  <c r="AW41" i="2"/>
  <c r="BB41" i="2"/>
  <c r="AZ41" i="2"/>
  <c r="AX47" i="2"/>
  <c r="AV52" i="2"/>
  <c r="AV60" i="2"/>
  <c r="AV68" i="2"/>
  <c r="AV76" i="2"/>
  <c r="AV84" i="2"/>
  <c r="BC41" i="2"/>
  <c r="BB28" i="2"/>
  <c r="BC28" i="2"/>
  <c r="BD28" i="2"/>
  <c r="AY28" i="2"/>
  <c r="AY52" i="2"/>
  <c r="BC68" i="2"/>
  <c r="BC76" i="2"/>
  <c r="BD41" i="2"/>
  <c r="AY46" i="2"/>
  <c r="BD46" i="2"/>
  <c r="AX46" i="2"/>
  <c r="AZ46" i="2"/>
  <c r="BB46" i="2"/>
  <c r="AV46" i="2"/>
  <c r="AW46" i="2"/>
  <c r="BB47" i="2"/>
  <c r="AZ47" i="2"/>
  <c r="AU47" i="2"/>
  <c r="BA47" i="2"/>
  <c r="BD47" i="2"/>
  <c r="AY47" i="2"/>
  <c r="BD60" i="2"/>
  <c r="AW60" i="2"/>
  <c r="BB60" i="2"/>
  <c r="AU60" i="2"/>
  <c r="BA60" i="2"/>
  <c r="AX60" i="2"/>
  <c r="AY60" i="2"/>
  <c r="BD84" i="2"/>
  <c r="AW84" i="2"/>
  <c r="BB84" i="2"/>
  <c r="AU84" i="2"/>
  <c r="BA84" i="2"/>
  <c r="AX84" i="2"/>
  <c r="AY84" i="2"/>
  <c r="AX96" i="2"/>
  <c r="AY96" i="2"/>
  <c r="AZ96" i="2"/>
  <c r="AU96" i="2"/>
  <c r="BD96" i="2"/>
  <c r="BB96" i="2"/>
  <c r="BA96" i="2"/>
  <c r="BA173" i="2"/>
  <c r="AW49" i="2"/>
  <c r="BA45" i="2"/>
  <c r="AW28" i="2"/>
  <c r="AX28" i="2"/>
  <c r="BE28" i="2" s="1"/>
  <c r="BC170" i="2"/>
  <c r="AW47" i="2"/>
  <c r="BA28" i="2"/>
  <c r="BA30" i="2"/>
  <c r="BF30" i="2" s="1"/>
  <c r="AU28" i="2"/>
  <c r="AV28" i="2"/>
  <c r="BB174" i="2"/>
  <c r="AX174" i="2"/>
  <c r="BC174" i="2"/>
  <c r="AX173" i="2"/>
  <c r="AY39" i="2"/>
  <c r="AU170" i="2"/>
  <c r="AU89" i="2"/>
  <c r="AU99" i="2"/>
  <c r="AX69" i="2"/>
  <c r="BE69" i="2" s="1"/>
  <c r="AV29" i="2"/>
  <c r="BB25" i="2"/>
  <c r="BD34" i="2"/>
  <c r="AX77" i="2"/>
  <c r="BE77" i="2" s="1"/>
  <c r="BC91" i="2"/>
  <c r="AY93" i="2"/>
  <c r="BH44" i="2"/>
  <c r="AX53" i="2"/>
  <c r="BE53" i="2" s="1"/>
  <c r="AX85" i="2"/>
  <c r="BE85" i="2" s="1"/>
  <c r="BC93" i="2"/>
  <c r="AX61" i="2"/>
  <c r="BE61" i="2" s="1"/>
  <c r="AV40" i="2"/>
  <c r="AU91" i="2"/>
  <c r="AU93" i="2"/>
  <c r="BC99" i="2"/>
  <c r="AY170" i="2"/>
  <c r="AX175" i="2"/>
  <c r="BB175" i="2"/>
  <c r="BA175" i="2"/>
  <c r="AW175" i="2"/>
  <c r="AV175" i="2"/>
  <c r="BC44" i="2"/>
  <c r="BC46" i="2"/>
  <c r="AY48" i="2"/>
  <c r="AZ27" i="2"/>
  <c r="BD44" i="2"/>
  <c r="AZ50" i="2"/>
  <c r="AZ54" i="2"/>
  <c r="BD56" i="2"/>
  <c r="AZ62" i="2"/>
  <c r="BD64" i="2"/>
  <c r="AZ70" i="2"/>
  <c r="BD72" i="2"/>
  <c r="AZ78" i="2"/>
  <c r="BD80" i="2"/>
  <c r="AZ86" i="2"/>
  <c r="BC22" i="2"/>
  <c r="AZ31" i="2"/>
  <c r="AY175" i="2"/>
  <c r="AZ175" i="2"/>
  <c r="AY26" i="2"/>
  <c r="BD27" i="2"/>
  <c r="AZ52" i="2"/>
  <c r="AZ60" i="2"/>
  <c r="AZ68" i="2"/>
  <c r="AZ76" i="2"/>
  <c r="AZ84" i="2"/>
  <c r="BA26" i="2"/>
  <c r="AZ36" i="2"/>
  <c r="AY30" i="2"/>
  <c r="BC175" i="2"/>
  <c r="AW174" i="2"/>
  <c r="BA174" i="2"/>
  <c r="AV174" i="2"/>
  <c r="AZ174" i="2"/>
  <c r="BD174" i="2"/>
  <c r="BD175" i="2"/>
  <c r="AZ58" i="2"/>
  <c r="AZ66" i="2"/>
  <c r="AZ74" i="2"/>
  <c r="AZ82" i="2"/>
  <c r="AZ23" i="2"/>
  <c r="BC39" i="2"/>
  <c r="AY35" i="2"/>
  <c r="AZ32" i="2"/>
  <c r="AW39" i="2"/>
  <c r="AV173" i="2"/>
  <c r="AZ173" i="2"/>
  <c r="BD173" i="2"/>
  <c r="AU173" i="2"/>
  <c r="AY173" i="2"/>
  <c r="BC173" i="2"/>
  <c r="AY174" i="2"/>
  <c r="AY44" i="2"/>
  <c r="AW55" i="2"/>
  <c r="BA55" i="2"/>
  <c r="AU55" i="2"/>
  <c r="AY55" i="2"/>
  <c r="BC55" i="2"/>
  <c r="AW59" i="2"/>
  <c r="BA59" i="2"/>
  <c r="AU59" i="2"/>
  <c r="AY59" i="2"/>
  <c r="BC59" i="2"/>
  <c r="AW63" i="2"/>
  <c r="BA63" i="2"/>
  <c r="AU63" i="2"/>
  <c r="AY63" i="2"/>
  <c r="BC63" i="2"/>
  <c r="AW67" i="2"/>
  <c r="BA67" i="2"/>
  <c r="AU67" i="2"/>
  <c r="AY67" i="2"/>
  <c r="BC67" i="2"/>
  <c r="AW71" i="2"/>
  <c r="BA71" i="2"/>
  <c r="AU71" i="2"/>
  <c r="AY71" i="2"/>
  <c r="BC71" i="2"/>
  <c r="AW75" i="2"/>
  <c r="BA75" i="2"/>
  <c r="AU75" i="2"/>
  <c r="AY75" i="2"/>
  <c r="BC75" i="2"/>
  <c r="AW79" i="2"/>
  <c r="BA79" i="2"/>
  <c r="AU79" i="2"/>
  <c r="AY79" i="2"/>
  <c r="BC79" i="2"/>
  <c r="AW83" i="2"/>
  <c r="BA83" i="2"/>
  <c r="AU83" i="2"/>
  <c r="AY83" i="2"/>
  <c r="BC83" i="2"/>
  <c r="AW87" i="2"/>
  <c r="BA87" i="2"/>
  <c r="AU87" i="2"/>
  <c r="AY87" i="2"/>
  <c r="BC87" i="2"/>
  <c r="BB55" i="2"/>
  <c r="BB63" i="2"/>
  <c r="BB71" i="2"/>
  <c r="BB79" i="2"/>
  <c r="BB87" i="2"/>
  <c r="AX43" i="2"/>
  <c r="BB43" i="2"/>
  <c r="AZ43" i="2"/>
  <c r="BD43" i="2"/>
  <c r="AV43" i="2"/>
  <c r="AX95" i="2"/>
  <c r="BB95" i="2"/>
  <c r="AZ95" i="2"/>
  <c r="BD95" i="2"/>
  <c r="AV95" i="2"/>
  <c r="AX172" i="2"/>
  <c r="BB172" i="2"/>
  <c r="AZ172" i="2"/>
  <c r="BD172" i="2"/>
  <c r="AV172" i="2"/>
  <c r="BD25" i="2"/>
  <c r="AV53" i="2"/>
  <c r="AZ59" i="2"/>
  <c r="AV61" i="2"/>
  <c r="AZ67" i="2"/>
  <c r="AV69" i="2"/>
  <c r="AZ75" i="2"/>
  <c r="AV77" i="2"/>
  <c r="AZ83" i="2"/>
  <c r="AV85" i="2"/>
  <c r="BB29" i="2"/>
  <c r="BD42" i="2"/>
  <c r="BF44" i="2"/>
  <c r="AW38" i="2"/>
  <c r="BA38" i="2"/>
  <c r="AU38" i="2"/>
  <c r="AY38" i="2"/>
  <c r="BC38" i="2"/>
  <c r="BI44" i="2"/>
  <c r="BB53" i="2"/>
  <c r="AX59" i="2"/>
  <c r="BB61" i="2"/>
  <c r="AX67" i="2"/>
  <c r="BB69" i="2"/>
  <c r="AX75" i="2"/>
  <c r="BB77" i="2"/>
  <c r="AX83" i="2"/>
  <c r="BB85" i="2"/>
  <c r="AX38" i="2"/>
  <c r="BE38" i="2" s="1"/>
  <c r="AU40" i="2"/>
  <c r="AY40" i="2"/>
  <c r="BC40" i="2"/>
  <c r="AW40" i="2"/>
  <c r="BA40" i="2"/>
  <c r="AX42" i="2"/>
  <c r="AY43" i="2"/>
  <c r="AX89" i="2"/>
  <c r="BB89" i="2"/>
  <c r="AZ89" i="2"/>
  <c r="BD89" i="2"/>
  <c r="AV89" i="2"/>
  <c r="AY95" i="2"/>
  <c r="AX97" i="2"/>
  <c r="BB97" i="2"/>
  <c r="AZ97" i="2"/>
  <c r="BD97" i="2"/>
  <c r="AV97" i="2"/>
  <c r="AY172" i="2"/>
  <c r="AV55" i="2"/>
  <c r="BD59" i="2"/>
  <c r="AV63" i="2"/>
  <c r="BD67" i="2"/>
  <c r="AV71" i="2"/>
  <c r="BD75" i="2"/>
  <c r="AV79" i="2"/>
  <c r="BD83" i="2"/>
  <c r="AV87" i="2"/>
  <c r="BD38" i="2"/>
  <c r="BB40" i="2"/>
  <c r="AW43" i="2"/>
  <c r="AW95" i="2"/>
  <c r="AW172" i="2"/>
  <c r="AW53" i="2"/>
  <c r="BA53" i="2"/>
  <c r="AU53" i="2"/>
  <c r="AY53" i="2"/>
  <c r="BC53" i="2"/>
  <c r="AW57" i="2"/>
  <c r="BA57" i="2"/>
  <c r="AU57" i="2"/>
  <c r="AY57" i="2"/>
  <c r="BC57" i="2"/>
  <c r="AW61" i="2"/>
  <c r="BA61" i="2"/>
  <c r="AU61" i="2"/>
  <c r="AY61" i="2"/>
  <c r="BC61" i="2"/>
  <c r="AW65" i="2"/>
  <c r="BA65" i="2"/>
  <c r="AU65" i="2"/>
  <c r="AY65" i="2"/>
  <c r="BC65" i="2"/>
  <c r="AW69" i="2"/>
  <c r="BA69" i="2"/>
  <c r="AU69" i="2"/>
  <c r="AY69" i="2"/>
  <c r="BC69" i="2"/>
  <c r="AW73" i="2"/>
  <c r="BA73" i="2"/>
  <c r="AU73" i="2"/>
  <c r="AY73" i="2"/>
  <c r="BC73" i="2"/>
  <c r="AW77" i="2"/>
  <c r="BA77" i="2"/>
  <c r="AU77" i="2"/>
  <c r="AY77" i="2"/>
  <c r="BC77" i="2"/>
  <c r="AW81" i="2"/>
  <c r="BA81" i="2"/>
  <c r="AU81" i="2"/>
  <c r="AY81" i="2"/>
  <c r="BC81" i="2"/>
  <c r="AW85" i="2"/>
  <c r="BA85" i="2"/>
  <c r="AU85" i="2"/>
  <c r="AY85" i="2"/>
  <c r="BC85" i="2"/>
  <c r="AW29" i="2"/>
  <c r="BA29" i="2"/>
  <c r="AU29" i="2"/>
  <c r="AY29" i="2"/>
  <c r="BC29" i="2"/>
  <c r="AW34" i="2"/>
  <c r="BA34" i="2"/>
  <c r="AU34" i="2"/>
  <c r="AY34" i="2"/>
  <c r="BC34" i="2"/>
  <c r="BG44" i="2"/>
  <c r="AV34" i="2"/>
  <c r="AX57" i="2"/>
  <c r="BB59" i="2"/>
  <c r="AX65" i="2"/>
  <c r="BB67" i="2"/>
  <c r="AX73" i="2"/>
  <c r="BB75" i="2"/>
  <c r="AX81" i="2"/>
  <c r="BB83" i="2"/>
  <c r="BD29" i="2"/>
  <c r="BB38" i="2"/>
  <c r="AZ40" i="2"/>
  <c r="BE40" i="2" s="1"/>
  <c r="BB42" i="2"/>
  <c r="BC43" i="2"/>
  <c r="AY89" i="2"/>
  <c r="AX91" i="2"/>
  <c r="BB91" i="2"/>
  <c r="AZ91" i="2"/>
  <c r="BD91" i="2"/>
  <c r="AV91" i="2"/>
  <c r="BC95" i="2"/>
  <c r="AY97" i="2"/>
  <c r="AX99" i="2"/>
  <c r="BB99" i="2"/>
  <c r="AZ99" i="2"/>
  <c r="BD99" i="2"/>
  <c r="AV99" i="2"/>
  <c r="BC172" i="2"/>
  <c r="BB34" i="2"/>
  <c r="BD53" i="2"/>
  <c r="AZ55" i="2"/>
  <c r="AV57" i="2"/>
  <c r="BD61" i="2"/>
  <c r="AZ63" i="2"/>
  <c r="AV65" i="2"/>
  <c r="BD69" i="2"/>
  <c r="AZ71" i="2"/>
  <c r="AV73" i="2"/>
  <c r="BD77" i="2"/>
  <c r="AZ79" i="2"/>
  <c r="AV81" i="2"/>
  <c r="BD85" i="2"/>
  <c r="AZ87" i="2"/>
  <c r="BA43" i="2"/>
  <c r="BA91" i="2"/>
  <c r="BA95" i="2"/>
  <c r="BA99" i="2"/>
  <c r="BA172" i="2"/>
  <c r="AW25" i="2"/>
  <c r="BA25" i="2"/>
  <c r="AU25" i="2"/>
  <c r="AY25" i="2"/>
  <c r="BC25" i="2"/>
  <c r="AW42" i="2"/>
  <c r="BA42" i="2"/>
  <c r="AU42" i="2"/>
  <c r="AY42" i="2"/>
  <c r="BC42" i="2"/>
  <c r="AX25" i="2"/>
  <c r="AZ34" i="2"/>
  <c r="BE34" i="2" s="1"/>
  <c r="AX55" i="2"/>
  <c r="BB57" i="2"/>
  <c r="AX63" i="2"/>
  <c r="BB65" i="2"/>
  <c r="AX71" i="2"/>
  <c r="BB73" i="2"/>
  <c r="AX79" i="2"/>
  <c r="BB81" i="2"/>
  <c r="AX87" i="2"/>
  <c r="BD40" i="2"/>
  <c r="AU43" i="2"/>
  <c r="BC89" i="2"/>
  <c r="AY91" i="2"/>
  <c r="AX93" i="2"/>
  <c r="BB93" i="2"/>
  <c r="AZ93" i="2"/>
  <c r="BD93" i="2"/>
  <c r="AV93" i="2"/>
  <c r="AU95" i="2"/>
  <c r="BC97" i="2"/>
  <c r="AY99" i="2"/>
  <c r="AX170" i="2"/>
  <c r="BB170" i="2"/>
  <c r="AZ170" i="2"/>
  <c r="BD170" i="2"/>
  <c r="AV170" i="2"/>
  <c r="AU172" i="2"/>
  <c r="AZ25" i="2"/>
  <c r="BD55" i="2"/>
  <c r="AZ57" i="2"/>
  <c r="AV59" i="2"/>
  <c r="BD63" i="2"/>
  <c r="AZ65" i="2"/>
  <c r="AV67" i="2"/>
  <c r="BD71" i="2"/>
  <c r="AZ73" i="2"/>
  <c r="AV75" i="2"/>
  <c r="BD79" i="2"/>
  <c r="AZ81" i="2"/>
  <c r="BE81" i="2" s="1"/>
  <c r="AV83" i="2"/>
  <c r="BD87" i="2"/>
  <c r="AX29" i="2"/>
  <c r="BE29" i="2" s="1"/>
  <c r="AV38" i="2"/>
  <c r="AZ42" i="2"/>
  <c r="AW89" i="2"/>
  <c r="AW93" i="2"/>
  <c r="AW97" i="2"/>
  <c r="AW170" i="2"/>
  <c r="BE30" i="2" l="1"/>
  <c r="BE60" i="2"/>
  <c r="BG54" i="2"/>
  <c r="BF88" i="2"/>
  <c r="BH46" i="2"/>
  <c r="BG35" i="2"/>
  <c r="BH56" i="2"/>
  <c r="BI72" i="2"/>
  <c r="BG88" i="2"/>
  <c r="BG78" i="2"/>
  <c r="BF24" i="2"/>
  <c r="BF46" i="2"/>
  <c r="BI31" i="2"/>
  <c r="BH78" i="2"/>
  <c r="BI39" i="2"/>
  <c r="BI51" i="2"/>
  <c r="BH24" i="2"/>
  <c r="BG24" i="2"/>
  <c r="BE49" i="2"/>
  <c r="BI35" i="2"/>
  <c r="BH171" i="2"/>
  <c r="BI22" i="2"/>
  <c r="BG62" i="2"/>
  <c r="BG22" i="2"/>
  <c r="BF169" i="2"/>
  <c r="BH80" i="2"/>
  <c r="BF27" i="2"/>
  <c r="BH70" i="2"/>
  <c r="BF33" i="2"/>
  <c r="BF80" i="2"/>
  <c r="BG70" i="2"/>
  <c r="BH33" i="2"/>
  <c r="BI92" i="2"/>
  <c r="BF48" i="2"/>
  <c r="BH30" i="2"/>
  <c r="BH58" i="2"/>
  <c r="BF90" i="2"/>
  <c r="BI176" i="2"/>
  <c r="BG72" i="2"/>
  <c r="BE51" i="2"/>
  <c r="BF35" i="2"/>
  <c r="BK35" i="2" s="1" a="1"/>
  <c r="BF78" i="2"/>
  <c r="BG64" i="2"/>
  <c r="BF72" i="2"/>
  <c r="BF31" i="2"/>
  <c r="BE65" i="2"/>
  <c r="BG33" i="2"/>
  <c r="BF70" i="2"/>
  <c r="BF54" i="2"/>
  <c r="BE35" i="2"/>
  <c r="BF92" i="2"/>
  <c r="BH51" i="2"/>
  <c r="BH39" i="2"/>
  <c r="BF94" i="2"/>
  <c r="BE57" i="2"/>
  <c r="BG39" i="2"/>
  <c r="BF64" i="2"/>
  <c r="BI94" i="2"/>
  <c r="BE42" i="2"/>
  <c r="BH176" i="2"/>
  <c r="BI88" i="2"/>
  <c r="BI24" i="2"/>
  <c r="BF56" i="2"/>
  <c r="BF51" i="2"/>
  <c r="BH88" i="2"/>
  <c r="BG37" i="2"/>
  <c r="BG51" i="2"/>
  <c r="BF62" i="2"/>
  <c r="BI48" i="2"/>
  <c r="BE45" i="2"/>
  <c r="BH48" i="2"/>
  <c r="BH62" i="2"/>
  <c r="BG176" i="2"/>
  <c r="BH45" i="2"/>
  <c r="BH22" i="2"/>
  <c r="BG92" i="2"/>
  <c r="BG66" i="2"/>
  <c r="BG56" i="2"/>
  <c r="BF176" i="2"/>
  <c r="BF171" i="2"/>
  <c r="BE73" i="2"/>
  <c r="BE173" i="2"/>
  <c r="BI33" i="2"/>
  <c r="BI64" i="2"/>
  <c r="BH94" i="2"/>
  <c r="BI56" i="2"/>
  <c r="BF39" i="2"/>
  <c r="BE68" i="2"/>
  <c r="BH49" i="2"/>
  <c r="BE47" i="2"/>
  <c r="BH37" i="2"/>
  <c r="BE48" i="2"/>
  <c r="BM167" i="2"/>
  <c r="BN167" i="2"/>
  <c r="BK167" i="2"/>
  <c r="BL167" i="2"/>
  <c r="BL139" i="2"/>
  <c r="BM139" i="2"/>
  <c r="BN139" i="2"/>
  <c r="BK139" i="2"/>
  <c r="BM145" i="2"/>
  <c r="BN145" i="2"/>
  <c r="BK145" i="2"/>
  <c r="BL145" i="2"/>
  <c r="BK155" i="2"/>
  <c r="BM155" i="2"/>
  <c r="BL155" i="2"/>
  <c r="BN155" i="2"/>
  <c r="BL166" i="2"/>
  <c r="BN166" i="2"/>
  <c r="BK166" i="2"/>
  <c r="BM166" i="2"/>
  <c r="BK146" i="2"/>
  <c r="BL146" i="2"/>
  <c r="BM146" i="2"/>
  <c r="BN146" i="2"/>
  <c r="BN134" i="2"/>
  <c r="BL134" i="2"/>
  <c r="BM134" i="2"/>
  <c r="BK134" i="2"/>
  <c r="BL106" i="2"/>
  <c r="BM106" i="2"/>
  <c r="BK106" i="2"/>
  <c r="BN106" i="2"/>
  <c r="BL104" i="2"/>
  <c r="BN104" i="2"/>
  <c r="BM104" i="2"/>
  <c r="BK104" i="2"/>
  <c r="BK103" i="2"/>
  <c r="BM103" i="2"/>
  <c r="BL103" i="2"/>
  <c r="BN103" i="2"/>
  <c r="BK102" i="2"/>
  <c r="BL102" i="2"/>
  <c r="BN102" i="2"/>
  <c r="BM102" i="2"/>
  <c r="BN152" i="2"/>
  <c r="BK152" i="2"/>
  <c r="BL152" i="2"/>
  <c r="BM152" i="2"/>
  <c r="T152" i="2" s="1"/>
  <c r="BL105" i="2"/>
  <c r="BN105" i="2"/>
  <c r="BK105" i="2"/>
  <c r="BM105" i="2"/>
  <c r="BK151" i="2"/>
  <c r="BN151" i="2"/>
  <c r="BL151" i="2"/>
  <c r="BM151" i="2"/>
  <c r="BM137" i="2"/>
  <c r="BL137" i="2"/>
  <c r="BK137" i="2"/>
  <c r="BN137" i="2"/>
  <c r="BK122" i="2"/>
  <c r="BL122" i="2"/>
  <c r="BM122" i="2"/>
  <c r="BN122" i="2"/>
  <c r="BK130" i="2"/>
  <c r="BN130" i="2"/>
  <c r="BL130" i="2"/>
  <c r="BM130" i="2"/>
  <c r="BN129" i="2"/>
  <c r="BL129" i="2"/>
  <c r="BM129" i="2"/>
  <c r="BK129" i="2"/>
  <c r="BK154" i="2"/>
  <c r="BN154" i="2"/>
  <c r="BL154" i="2"/>
  <c r="BM154" i="2"/>
  <c r="BN147" i="2"/>
  <c r="BK147" i="2"/>
  <c r="BL147" i="2"/>
  <c r="BM147" i="2"/>
  <c r="BN164" i="2"/>
  <c r="BK164" i="2"/>
  <c r="BL164" i="2"/>
  <c r="BM164" i="2"/>
  <c r="BN114" i="2"/>
  <c r="BK114" i="2"/>
  <c r="BL114" i="2"/>
  <c r="BM114" i="2"/>
  <c r="BM159" i="2"/>
  <c r="BL159" i="2"/>
  <c r="BN159" i="2"/>
  <c r="BK159" i="2"/>
  <c r="BL115" i="2"/>
  <c r="BM115" i="2"/>
  <c r="BN115" i="2"/>
  <c r="BK115" i="2"/>
  <c r="BM136" i="2"/>
  <c r="BN136" i="2"/>
  <c r="BL136" i="2"/>
  <c r="BK136" i="2"/>
  <c r="BL126" i="2"/>
  <c r="BM126" i="2"/>
  <c r="BK126" i="2"/>
  <c r="BN126" i="2"/>
  <c r="BL100" i="2"/>
  <c r="BK100" i="2"/>
  <c r="BN100" i="2"/>
  <c r="BM100" i="2"/>
  <c r="BM132" i="2"/>
  <c r="BN132" i="2"/>
  <c r="BK132" i="2"/>
  <c r="BL132" i="2"/>
  <c r="BL128" i="2"/>
  <c r="BM128" i="2"/>
  <c r="BK128" i="2"/>
  <c r="BN128" i="2"/>
  <c r="BL160" i="2"/>
  <c r="BN160" i="2"/>
  <c r="BM160" i="2"/>
  <c r="BK160" i="2"/>
  <c r="BK156" i="2"/>
  <c r="BL156" i="2"/>
  <c r="BN156" i="2"/>
  <c r="BM156" i="2"/>
  <c r="BK162" i="2"/>
  <c r="BL162" i="2"/>
  <c r="BN162" i="2"/>
  <c r="BM162" i="2"/>
  <c r="BM120" i="2"/>
  <c r="BN120" i="2"/>
  <c r="BK120" i="2"/>
  <c r="BL120" i="2"/>
  <c r="BM124" i="2"/>
  <c r="BK124" i="2"/>
  <c r="BL124" i="2"/>
  <c r="BN124" i="2"/>
  <c r="BK121" i="2"/>
  <c r="BL121" i="2"/>
  <c r="BM121" i="2"/>
  <c r="BN121" i="2"/>
  <c r="BM135" i="2"/>
  <c r="BL135" i="2"/>
  <c r="BN135" i="2"/>
  <c r="BK135" i="2"/>
  <c r="BE172" i="2"/>
  <c r="BE84" i="2"/>
  <c r="BE52" i="2"/>
  <c r="BM168" i="2"/>
  <c r="BN168" i="2"/>
  <c r="BK168" i="2"/>
  <c r="BL168" i="2"/>
  <c r="BL110" i="2"/>
  <c r="BM110" i="2"/>
  <c r="BN110" i="2"/>
  <c r="BK110" i="2"/>
  <c r="BL161" i="2"/>
  <c r="BN161" i="2"/>
  <c r="BK161" i="2"/>
  <c r="BM161" i="2"/>
  <c r="BN157" i="2"/>
  <c r="BK157" i="2"/>
  <c r="BM157" i="2"/>
  <c r="BL157" i="2"/>
  <c r="BM117" i="2"/>
  <c r="BN117" i="2"/>
  <c r="BK117" i="2"/>
  <c r="BL117" i="2"/>
  <c r="BK131" i="2"/>
  <c r="BM131" i="2"/>
  <c r="BL131" i="2"/>
  <c r="BN131" i="2"/>
  <c r="BK108" i="2"/>
  <c r="BL108" i="2"/>
  <c r="BM108" i="2"/>
  <c r="BN108" i="2"/>
  <c r="BM142" i="2"/>
  <c r="BN142" i="2"/>
  <c r="BL142" i="2"/>
  <c r="BK142" i="2"/>
  <c r="BM123" i="2"/>
  <c r="BN123" i="2"/>
  <c r="BK123" i="2"/>
  <c r="BL123" i="2"/>
  <c r="BN158" i="2"/>
  <c r="BL158" i="2"/>
  <c r="BM158" i="2"/>
  <c r="BK158" i="2"/>
  <c r="BK144" i="2"/>
  <c r="BM144" i="2"/>
  <c r="BN144" i="2"/>
  <c r="BL144" i="2"/>
  <c r="BK113" i="2"/>
  <c r="BN113" i="2"/>
  <c r="BL113" i="2"/>
  <c r="BM113" i="2"/>
  <c r="BM133" i="2"/>
  <c r="BN133" i="2"/>
  <c r="BK133" i="2"/>
  <c r="BL133" i="2"/>
  <c r="BK125" i="2"/>
  <c r="BN125" i="2"/>
  <c r="BL125" i="2"/>
  <c r="BM125" i="2"/>
  <c r="BL127" i="2"/>
  <c r="BN127" i="2"/>
  <c r="BM127" i="2"/>
  <c r="BK127" i="2"/>
  <c r="BK153" i="2"/>
  <c r="BN153" i="2"/>
  <c r="BL153" i="2"/>
  <c r="BM153" i="2"/>
  <c r="BG49" i="2"/>
  <c r="BE174" i="2"/>
  <c r="BE76" i="2"/>
  <c r="BE175" i="2"/>
  <c r="BN141" i="2"/>
  <c r="BK141" i="2"/>
  <c r="BL141" i="2"/>
  <c r="BM141" i="2"/>
  <c r="BN148" i="2"/>
  <c r="BK148" i="2"/>
  <c r="BL148" i="2"/>
  <c r="BM148" i="2"/>
  <c r="BN165" i="2"/>
  <c r="BK165" i="2"/>
  <c r="BL165" i="2"/>
  <c r="BM165" i="2"/>
  <c r="BL116" i="2"/>
  <c r="BM116" i="2"/>
  <c r="BK116" i="2"/>
  <c r="BN116" i="2"/>
  <c r="BK140" i="2"/>
  <c r="BL140" i="2"/>
  <c r="BM140" i="2"/>
  <c r="BN140" i="2"/>
  <c r="BM163" i="2"/>
  <c r="BN163" i="2"/>
  <c r="BK163" i="2"/>
  <c r="BL163" i="2"/>
  <c r="BL101" i="2"/>
  <c r="BN101" i="2"/>
  <c r="BK101" i="2"/>
  <c r="BM101" i="2"/>
  <c r="BL143" i="2"/>
  <c r="BK143" i="2"/>
  <c r="BM143" i="2"/>
  <c r="BN143" i="2"/>
  <c r="BM118" i="2"/>
  <c r="BK118" i="2"/>
  <c r="BN118" i="2"/>
  <c r="BL118" i="2"/>
  <c r="BN111" i="2"/>
  <c r="BK111" i="2"/>
  <c r="BM111" i="2"/>
  <c r="BL111" i="2"/>
  <c r="BN109" i="2"/>
  <c r="BL109" i="2"/>
  <c r="BK109" i="2"/>
  <c r="BM109" i="2"/>
  <c r="BL119" i="2"/>
  <c r="BM119" i="2"/>
  <c r="BN119" i="2"/>
  <c r="BK119" i="2"/>
  <c r="BK149" i="2"/>
  <c r="BL149" i="2"/>
  <c r="BN149" i="2"/>
  <c r="BM149" i="2"/>
  <c r="BL112" i="2"/>
  <c r="BM112" i="2"/>
  <c r="BK112" i="2"/>
  <c r="BN112" i="2"/>
  <c r="BK138" i="2"/>
  <c r="BN138" i="2"/>
  <c r="BL138" i="2"/>
  <c r="BM138" i="2"/>
  <c r="BM107" i="2"/>
  <c r="BK107" i="2"/>
  <c r="BN107" i="2"/>
  <c r="BL107" i="2"/>
  <c r="BK150" i="2"/>
  <c r="BN150" i="2"/>
  <c r="BL150" i="2"/>
  <c r="BM150" i="2"/>
  <c r="BE91" i="2"/>
  <c r="BE97" i="2"/>
  <c r="BG98" i="2"/>
  <c r="BE71" i="2"/>
  <c r="BE99" i="2"/>
  <c r="BE89" i="2"/>
  <c r="BE67" i="2"/>
  <c r="BI23" i="2"/>
  <c r="BE23" i="2"/>
  <c r="BI58" i="2"/>
  <c r="BE58" i="2"/>
  <c r="BI86" i="2"/>
  <c r="BE86" i="2"/>
  <c r="BI70" i="2"/>
  <c r="BE70" i="2"/>
  <c r="BI54" i="2"/>
  <c r="BE54" i="2"/>
  <c r="BE79" i="2"/>
  <c r="BE75" i="2"/>
  <c r="BH32" i="2"/>
  <c r="BE32" i="2"/>
  <c r="BI82" i="2"/>
  <c r="BE82" i="2"/>
  <c r="BG50" i="2"/>
  <c r="BE50" i="2"/>
  <c r="BG46" i="2"/>
  <c r="BE46" i="2"/>
  <c r="BE80" i="2"/>
  <c r="BE25" i="2"/>
  <c r="BE170" i="2"/>
  <c r="BE87" i="2"/>
  <c r="BE55" i="2"/>
  <c r="BE95" i="2"/>
  <c r="BI74" i="2"/>
  <c r="BE74" i="2"/>
  <c r="BH31" i="2"/>
  <c r="BE31" i="2"/>
  <c r="BI78" i="2"/>
  <c r="BE78" i="2"/>
  <c r="BI62" i="2"/>
  <c r="BE62" i="2"/>
  <c r="BE96" i="2"/>
  <c r="BE41" i="2"/>
  <c r="BE37" i="2"/>
  <c r="BE93" i="2"/>
  <c r="BE63" i="2"/>
  <c r="BE83" i="2"/>
  <c r="BE59" i="2"/>
  <c r="BE43" i="2"/>
  <c r="BF173" i="2"/>
  <c r="BI66" i="2"/>
  <c r="BE66" i="2"/>
  <c r="BH36" i="2"/>
  <c r="BE36" i="2"/>
  <c r="BI27" i="2"/>
  <c r="BJ27" i="2" s="1"/>
  <c r="BE27" i="2"/>
  <c r="BI41" i="2"/>
  <c r="BH90" i="2"/>
  <c r="BE90" i="2"/>
  <c r="BE22" i="2"/>
  <c r="BG26" i="2"/>
  <c r="BG47" i="2"/>
  <c r="BI76" i="2"/>
  <c r="BF68" i="2"/>
  <c r="BI30" i="2"/>
  <c r="BF50" i="2"/>
  <c r="BI37" i="2"/>
  <c r="BF98" i="2"/>
  <c r="BI98" i="2"/>
  <c r="BI90" i="2"/>
  <c r="BF37" i="2"/>
  <c r="BH98" i="2"/>
  <c r="BI80" i="2"/>
  <c r="BJ80" i="2" s="1"/>
  <c r="BG90" i="2"/>
  <c r="BF32" i="2"/>
  <c r="BF49" i="2"/>
  <c r="BI49" i="2"/>
  <c r="BI32" i="2"/>
  <c r="BG30" i="2"/>
  <c r="BH55" i="2"/>
  <c r="BH82" i="2"/>
  <c r="BF26" i="2"/>
  <c r="BG82" i="2"/>
  <c r="BG74" i="2"/>
  <c r="BG58" i="2"/>
  <c r="BH50" i="2"/>
  <c r="BH26" i="2"/>
  <c r="BF82" i="2"/>
  <c r="BG68" i="2"/>
  <c r="BI169" i="2"/>
  <c r="BH92" i="2"/>
  <c r="BG96" i="2"/>
  <c r="BF86" i="2"/>
  <c r="BG23" i="2"/>
  <c r="BF23" i="2"/>
  <c r="BH23" i="2"/>
  <c r="BF22" i="2"/>
  <c r="BH86" i="2"/>
  <c r="BG171" i="2"/>
  <c r="BH169" i="2"/>
  <c r="BI171" i="2"/>
  <c r="BI96" i="2"/>
  <c r="BF96" i="2"/>
  <c r="BH87" i="2"/>
  <c r="BF58" i="2"/>
  <c r="BI28" i="2"/>
  <c r="BH28" i="2"/>
  <c r="BI84" i="2"/>
  <c r="BH60" i="2"/>
  <c r="BH47" i="2"/>
  <c r="BF41" i="2"/>
  <c r="BK41" i="2" s="1" a="1"/>
  <c r="BF76" i="2"/>
  <c r="BG52" i="2"/>
  <c r="BF74" i="2"/>
  <c r="BG60" i="2"/>
  <c r="BG41" i="2"/>
  <c r="BH41" i="2"/>
  <c r="BI68" i="2"/>
  <c r="BG28" i="2"/>
  <c r="BH76" i="2"/>
  <c r="BG97" i="2"/>
  <c r="BG89" i="2"/>
  <c r="BF84" i="2"/>
  <c r="BH71" i="2"/>
  <c r="BI60" i="2"/>
  <c r="BH52" i="2"/>
  <c r="BH66" i="2"/>
  <c r="BI36" i="2"/>
  <c r="BG84" i="2"/>
  <c r="BI52" i="2"/>
  <c r="BI45" i="2"/>
  <c r="BH96" i="2"/>
  <c r="BH79" i="2"/>
  <c r="BF60" i="2"/>
  <c r="BI50" i="2"/>
  <c r="BH84" i="2"/>
  <c r="BH68" i="2"/>
  <c r="BF52" i="2"/>
  <c r="BH63" i="2"/>
  <c r="BF47" i="2"/>
  <c r="BH40" i="2"/>
  <c r="BF45" i="2"/>
  <c r="BG45" i="2"/>
  <c r="BF28" i="2"/>
  <c r="BG76" i="2"/>
  <c r="BI47" i="2"/>
  <c r="BI77" i="2"/>
  <c r="BI61" i="2"/>
  <c r="BI170" i="2"/>
  <c r="BF85" i="2"/>
  <c r="BG174" i="2"/>
  <c r="BH174" i="2"/>
  <c r="BI173" i="2"/>
  <c r="BI85" i="2"/>
  <c r="BI69" i="2"/>
  <c r="BG36" i="2"/>
  <c r="BH29" i="2"/>
  <c r="BF95" i="2"/>
  <c r="BG53" i="2"/>
  <c r="BH74" i="2"/>
  <c r="BH83" i="2"/>
  <c r="BH75" i="2"/>
  <c r="BH67" i="2"/>
  <c r="BH59" i="2"/>
  <c r="BF36" i="2"/>
  <c r="BI97" i="2"/>
  <c r="BI89" i="2"/>
  <c r="BG175" i="2"/>
  <c r="BH25" i="2"/>
  <c r="BI172" i="2"/>
  <c r="BI43" i="2"/>
  <c r="BH99" i="2"/>
  <c r="BF69" i="2"/>
  <c r="BF53" i="2"/>
  <c r="BG32" i="2"/>
  <c r="BH173" i="2"/>
  <c r="BI175" i="2"/>
  <c r="BH170" i="2"/>
  <c r="BI93" i="2"/>
  <c r="BH34" i="2"/>
  <c r="BG91" i="2"/>
  <c r="BI53" i="2"/>
  <c r="BF66" i="2"/>
  <c r="BF175" i="2"/>
  <c r="BI26" i="2"/>
  <c r="BF93" i="2"/>
  <c r="BG42" i="2"/>
  <c r="BH77" i="2"/>
  <c r="BH61" i="2"/>
  <c r="BH38" i="2"/>
  <c r="BI174" i="2"/>
  <c r="BG173" i="2"/>
  <c r="BH175" i="2"/>
  <c r="BF174" i="2"/>
  <c r="BI25" i="2"/>
  <c r="BI34" i="2"/>
  <c r="BF29" i="2"/>
  <c r="BG81" i="2"/>
  <c r="BF73" i="2"/>
  <c r="BG65" i="2"/>
  <c r="BF57" i="2"/>
  <c r="BG172" i="2"/>
  <c r="BF91" i="2"/>
  <c r="BH42" i="2"/>
  <c r="BJ44" i="2"/>
  <c r="BK44" i="2" a="1"/>
  <c r="BF89" i="2"/>
  <c r="BG87" i="2"/>
  <c r="BI83" i="2"/>
  <c r="BF79" i="2"/>
  <c r="BG71" i="2"/>
  <c r="BI67" i="2"/>
  <c r="BF63" i="2"/>
  <c r="BG55" i="2"/>
  <c r="BG170" i="2"/>
  <c r="BG93" i="2"/>
  <c r="BG25" i="2"/>
  <c r="BI99" i="2"/>
  <c r="BH81" i="2"/>
  <c r="BH73" i="2"/>
  <c r="BH65" i="2"/>
  <c r="BH57" i="2"/>
  <c r="BG34" i="2"/>
  <c r="BI29" i="2"/>
  <c r="BG77" i="2"/>
  <c r="BI73" i="2"/>
  <c r="BG61" i="2"/>
  <c r="BI57" i="2"/>
  <c r="BH97" i="2"/>
  <c r="BF38" i="2"/>
  <c r="BH172" i="2"/>
  <c r="BH43" i="2"/>
  <c r="BH85" i="2"/>
  <c r="BH53" i="2"/>
  <c r="BG83" i="2"/>
  <c r="BI79" i="2"/>
  <c r="BF75" i="2"/>
  <c r="BG67" i="2"/>
  <c r="BI63" i="2"/>
  <c r="BF59" i="2"/>
  <c r="BG99" i="2"/>
  <c r="BF172" i="2"/>
  <c r="BH93" i="2"/>
  <c r="BF43" i="2"/>
  <c r="BF42" i="2"/>
  <c r="BI95" i="2"/>
  <c r="BF170" i="2"/>
  <c r="BH91" i="2"/>
  <c r="BG29" i="2"/>
  <c r="BF81" i="2"/>
  <c r="BG73" i="2"/>
  <c r="BF65" i="2"/>
  <c r="BG57" i="2"/>
  <c r="BG43" i="2"/>
  <c r="BH89" i="2"/>
  <c r="BI40" i="2"/>
  <c r="BF40" i="2"/>
  <c r="BI38" i="2"/>
  <c r="BF97" i="2"/>
  <c r="BF87" i="2"/>
  <c r="BG79" i="2"/>
  <c r="BI75" i="2"/>
  <c r="BF71" i="2"/>
  <c r="BG63" i="2"/>
  <c r="BI59" i="2"/>
  <c r="BF55" i="2"/>
  <c r="BI42" i="2"/>
  <c r="BF25" i="2"/>
  <c r="BI91" i="2"/>
  <c r="BF34" i="2"/>
  <c r="BG85" i="2"/>
  <c r="BI81" i="2"/>
  <c r="BF77" i="2"/>
  <c r="BG69" i="2"/>
  <c r="BI65" i="2"/>
  <c r="BF61" i="2"/>
  <c r="BG95" i="2"/>
  <c r="BF99" i="2"/>
  <c r="BG40" i="2"/>
  <c r="BG38" i="2"/>
  <c r="BH95" i="2"/>
  <c r="BH69" i="2"/>
  <c r="BI87" i="2"/>
  <c r="BF83" i="2"/>
  <c r="BG75" i="2"/>
  <c r="BI71" i="2"/>
  <c r="BF67" i="2"/>
  <c r="BG59" i="2"/>
  <c r="BI55" i="2"/>
  <c r="BK31" i="2" l="1" a="1"/>
  <c r="BK46" i="2" a="1"/>
  <c r="BJ88" i="2"/>
  <c r="BK58" i="2" a="1"/>
  <c r="BJ176" i="2"/>
  <c r="BJ50" i="2"/>
  <c r="BJ54" i="2"/>
  <c r="BJ72" i="2"/>
  <c r="BJ94" i="2"/>
  <c r="BK56" i="2" a="1"/>
  <c r="BK49" i="2" a="1"/>
  <c r="BL49" i="2" s="1"/>
  <c r="BK23" i="2" a="1"/>
  <c r="BN23" i="2" s="1"/>
  <c r="BK68" i="2" a="1"/>
  <c r="BM68" i="2" s="1"/>
  <c r="BJ90" i="2"/>
  <c r="BJ35" i="2"/>
  <c r="BK62" i="2" a="1"/>
  <c r="BL62" i="2" s="1"/>
  <c r="BK51" i="2" a="1"/>
  <c r="BK51" i="2" s="1"/>
  <c r="BJ70" i="2"/>
  <c r="BK39" i="2" a="1"/>
  <c r="BK39" i="2" s="1"/>
  <c r="BK72" i="2" a="1"/>
  <c r="BN72" i="2" s="1"/>
  <c r="BK176" i="2" a="1"/>
  <c r="BN176" i="2" s="1"/>
  <c r="BJ33" i="2"/>
  <c r="BJ37" i="2"/>
  <c r="BJ24" i="2"/>
  <c r="BK48" i="2" a="1"/>
  <c r="BK48" i="2" s="1"/>
  <c r="BJ64" i="2"/>
  <c r="BK92" i="2" a="1"/>
  <c r="BK54" i="2" a="1"/>
  <c r="BK54" i="2" s="1"/>
  <c r="BJ58" i="2"/>
  <c r="BK88" i="2" a="1"/>
  <c r="BK88" i="2" s="1"/>
  <c r="BJ78" i="2"/>
  <c r="BJ56" i="2"/>
  <c r="BJ52" i="2"/>
  <c r="BK64" i="2" a="1"/>
  <c r="BL64" i="2" s="1"/>
  <c r="BK80" i="2" a="1"/>
  <c r="BK80" i="2" s="1"/>
  <c r="BJ169" i="2"/>
  <c r="BJ39" i="2"/>
  <c r="BJ48" i="2"/>
  <c r="BK90" i="2" a="1"/>
  <c r="BM90" i="2" s="1"/>
  <c r="BJ31" i="2"/>
  <c r="BJ23" i="2"/>
  <c r="BJ171" i="2"/>
  <c r="BK70" i="2" a="1"/>
  <c r="BL70" i="2" s="1"/>
  <c r="BK37" i="2" a="1"/>
  <c r="BN37" i="2" s="1"/>
  <c r="BJ62" i="2"/>
  <c r="BK24" i="2" a="1"/>
  <c r="BK24" i="2" s="1"/>
  <c r="BK94" i="2" a="1"/>
  <c r="BL94" i="2" s="1"/>
  <c r="BJ82" i="2"/>
  <c r="BJ92" i="2"/>
  <c r="BJ51" i="2"/>
  <c r="BJ46" i="2"/>
  <c r="BJ22" i="2"/>
  <c r="BK33" i="2" a="1"/>
  <c r="BN33" i="2" s="1"/>
  <c r="BJ86" i="2"/>
  <c r="BK78" i="2" a="1"/>
  <c r="BL78" i="2" s="1"/>
  <c r="BJ41" i="2"/>
  <c r="BJ30" i="2"/>
  <c r="U111" i="2"/>
  <c r="BJ53" i="2"/>
  <c r="BK30" i="2" a="1"/>
  <c r="BN30" i="2" s="1"/>
  <c r="BK169" i="2" a="1"/>
  <c r="BK169" i="2" s="1"/>
  <c r="BK22" i="2" a="1"/>
  <c r="BL22" i="2" s="1"/>
  <c r="BK26" i="2" a="1"/>
  <c r="BN26" i="2" s="1"/>
  <c r="BK82" i="2" a="1"/>
  <c r="BL82" i="2" s="1"/>
  <c r="U118" i="2"/>
  <c r="BK86" i="2" a="1"/>
  <c r="BK86" i="2" s="1"/>
  <c r="BK66" i="2" a="1"/>
  <c r="BK66" i="2" s="1"/>
  <c r="BK76" i="2" a="1"/>
  <c r="BN76" i="2" s="1"/>
  <c r="BK45" i="2" a="1"/>
  <c r="BM45" i="2" s="1"/>
  <c r="BK27" i="2" a="1"/>
  <c r="BK27" i="2" s="1"/>
  <c r="BJ45" i="2"/>
  <c r="BJ76" i="2"/>
  <c r="BJ49" i="2"/>
  <c r="U141" i="2"/>
  <c r="U133" i="2"/>
  <c r="U117" i="2"/>
  <c r="U157" i="2"/>
  <c r="T160" i="2"/>
  <c r="T146" i="2"/>
  <c r="U155" i="2"/>
  <c r="BJ26" i="2"/>
  <c r="T150" i="2"/>
  <c r="U107" i="2"/>
  <c r="T138" i="2"/>
  <c r="T149" i="2"/>
  <c r="V119" i="2"/>
  <c r="Y119" i="2" s="1"/>
  <c r="BO119" i="2"/>
  <c r="P119" i="2" s="1"/>
  <c r="T109" i="2"/>
  <c r="T101" i="2"/>
  <c r="U163" i="2"/>
  <c r="T165" i="2"/>
  <c r="T148" i="2"/>
  <c r="T141" i="2"/>
  <c r="V153" i="2"/>
  <c r="Y153" i="2" s="1"/>
  <c r="BO153" i="2"/>
  <c r="O153" i="2" s="1"/>
  <c r="U127" i="2"/>
  <c r="V125" i="2"/>
  <c r="Y125" i="2" s="1"/>
  <c r="BO125" i="2"/>
  <c r="O125" i="2" s="1"/>
  <c r="T133" i="2"/>
  <c r="V113" i="2"/>
  <c r="Y113" i="2" s="1"/>
  <c r="BO113" i="2"/>
  <c r="P113" i="2" s="1"/>
  <c r="BO144" i="2"/>
  <c r="O144" i="2" s="1"/>
  <c r="V144" i="2"/>
  <c r="Y144" i="2" s="1"/>
  <c r="T123" i="2"/>
  <c r="T142" i="2"/>
  <c r="BO108" i="2"/>
  <c r="R108" i="2" s="1"/>
  <c r="V108" i="2"/>
  <c r="Y108" i="2" s="1"/>
  <c r="BO131" i="2"/>
  <c r="R131" i="2" s="1"/>
  <c r="V131" i="2"/>
  <c r="Y131" i="2" s="1"/>
  <c r="T117" i="2"/>
  <c r="U161" i="2"/>
  <c r="U110" i="2"/>
  <c r="T168" i="2"/>
  <c r="V135" i="2"/>
  <c r="Y135" i="2" s="1"/>
  <c r="BO135" i="2"/>
  <c r="R135" i="2" s="1"/>
  <c r="U120" i="2"/>
  <c r="T162" i="2"/>
  <c r="T156" i="2"/>
  <c r="BO160" i="2"/>
  <c r="Q160" i="2" s="1"/>
  <c r="V160" i="2"/>
  <c r="Y160" i="2" s="1"/>
  <c r="U132" i="2"/>
  <c r="T100" i="2"/>
  <c r="V136" i="2"/>
  <c r="Y136" i="2" s="1"/>
  <c r="BO136" i="2"/>
  <c r="O136" i="2" s="1"/>
  <c r="BO115" i="2"/>
  <c r="O115" i="2" s="1"/>
  <c r="V115" i="2"/>
  <c r="Y115" i="2" s="1"/>
  <c r="BO159" i="2"/>
  <c r="O159" i="2" s="1"/>
  <c r="V159" i="2"/>
  <c r="Y159" i="2" s="1"/>
  <c r="T114" i="2"/>
  <c r="T164" i="2"/>
  <c r="T147" i="2"/>
  <c r="T154" i="2"/>
  <c r="V129" i="2"/>
  <c r="Y129" i="2" s="1"/>
  <c r="BO129" i="2"/>
  <c r="R129" i="2" s="1"/>
  <c r="T130" i="2"/>
  <c r="T151" i="2"/>
  <c r="T105" i="2"/>
  <c r="T102" i="2"/>
  <c r="V104" i="2"/>
  <c r="Y104" i="2" s="1"/>
  <c r="BO104" i="2"/>
  <c r="P104" i="2" s="1"/>
  <c r="V134" i="2"/>
  <c r="Y134" i="2" s="1"/>
  <c r="BO134" i="2"/>
  <c r="P134" i="2" s="1"/>
  <c r="T166" i="2"/>
  <c r="U145" i="2"/>
  <c r="V139" i="2"/>
  <c r="Y139" i="2" s="1"/>
  <c r="BO139" i="2"/>
  <c r="Q139" i="2" s="1"/>
  <c r="U167" i="2"/>
  <c r="U150" i="2"/>
  <c r="U138" i="2"/>
  <c r="V112" i="2"/>
  <c r="Y112" i="2" s="1"/>
  <c r="V109" i="2"/>
  <c r="Y109" i="2" s="1"/>
  <c r="BO109" i="2"/>
  <c r="P109" i="2" s="1"/>
  <c r="T111" i="2"/>
  <c r="T143" i="2"/>
  <c r="BO101" i="2"/>
  <c r="Q101" i="2" s="1"/>
  <c r="V101" i="2"/>
  <c r="Y101" i="2" s="1"/>
  <c r="V163" i="2"/>
  <c r="Y163" i="2" s="1"/>
  <c r="BO163" i="2"/>
  <c r="R163" i="2" s="1"/>
  <c r="T140" i="2"/>
  <c r="V116" i="2"/>
  <c r="Y116" i="2" s="1"/>
  <c r="BO116" i="2"/>
  <c r="P116" i="2" s="1"/>
  <c r="U165" i="2"/>
  <c r="U148" i="2"/>
  <c r="T153" i="2"/>
  <c r="BO127" i="2"/>
  <c r="O127" i="2" s="1"/>
  <c r="V127" i="2"/>
  <c r="Y127" i="2" s="1"/>
  <c r="T125" i="2"/>
  <c r="T113" i="2"/>
  <c r="U144" i="2"/>
  <c r="V158" i="2"/>
  <c r="Y158" i="2" s="1"/>
  <c r="BO158" i="2"/>
  <c r="O158" i="2" s="1"/>
  <c r="U123" i="2"/>
  <c r="V142" i="2"/>
  <c r="Y142" i="2" s="1"/>
  <c r="BO142" i="2"/>
  <c r="Q142" i="2" s="1"/>
  <c r="T161" i="2"/>
  <c r="BO110" i="2"/>
  <c r="O110" i="2" s="1"/>
  <c r="V110" i="2"/>
  <c r="Y110" i="2" s="1"/>
  <c r="U168" i="2"/>
  <c r="T121" i="2"/>
  <c r="U124" i="2"/>
  <c r="V120" i="2"/>
  <c r="Y120" i="2" s="1"/>
  <c r="BO120" i="2"/>
  <c r="R120" i="2" s="1"/>
  <c r="V128" i="2"/>
  <c r="Y128" i="2" s="1"/>
  <c r="BO128" i="2"/>
  <c r="P128" i="2" s="1"/>
  <c r="V132" i="2"/>
  <c r="Y132" i="2" s="1"/>
  <c r="BO132" i="2"/>
  <c r="R132" i="2" s="1"/>
  <c r="BO126" i="2"/>
  <c r="O126" i="2" s="1"/>
  <c r="V126" i="2"/>
  <c r="Y126" i="2" s="1"/>
  <c r="U136" i="2"/>
  <c r="X136" i="2" s="1"/>
  <c r="P136" i="2"/>
  <c r="U114" i="2"/>
  <c r="U164" i="2"/>
  <c r="U147" i="2"/>
  <c r="U154" i="2"/>
  <c r="T129" i="2"/>
  <c r="U130" i="2"/>
  <c r="T122" i="2"/>
  <c r="V137" i="2"/>
  <c r="Y137" i="2" s="1"/>
  <c r="BO137" i="2"/>
  <c r="R137" i="2" s="1"/>
  <c r="U151" i="2"/>
  <c r="V105" i="2"/>
  <c r="Y105" i="2" s="1"/>
  <c r="BO105" i="2"/>
  <c r="R105" i="2" s="1"/>
  <c r="U152" i="2"/>
  <c r="U103" i="2"/>
  <c r="T104" i="2"/>
  <c r="Q104" i="2"/>
  <c r="BO106" i="2"/>
  <c r="Q106" i="2" s="1"/>
  <c r="V106" i="2"/>
  <c r="Y106" i="2" s="1"/>
  <c r="T134" i="2"/>
  <c r="BO166" i="2"/>
  <c r="P166" i="2" s="1"/>
  <c r="V166" i="2"/>
  <c r="Y166" i="2" s="1"/>
  <c r="V145" i="2"/>
  <c r="Y145" i="2" s="1"/>
  <c r="BO145" i="2"/>
  <c r="Q145" i="2" s="1"/>
  <c r="V167" i="2"/>
  <c r="Y167" i="2" s="1"/>
  <c r="BO167" i="2"/>
  <c r="O167" i="2" s="1"/>
  <c r="BK84" i="2" a="1"/>
  <c r="BM84" i="2" s="1"/>
  <c r="BK98" i="2" a="1"/>
  <c r="BK98" i="2" s="1"/>
  <c r="V107" i="2"/>
  <c r="Y107" i="2" s="1"/>
  <c r="BO107" i="2"/>
  <c r="O107" i="2" s="1"/>
  <c r="BO112" i="2"/>
  <c r="O112" i="2" s="1"/>
  <c r="T112" i="2"/>
  <c r="U149" i="2"/>
  <c r="T119" i="2"/>
  <c r="U109" i="2"/>
  <c r="BO111" i="2"/>
  <c r="P111" i="2" s="1"/>
  <c r="V111" i="2"/>
  <c r="Y111" i="2" s="1"/>
  <c r="V118" i="2"/>
  <c r="Y118" i="2" s="1"/>
  <c r="BO118" i="2"/>
  <c r="P118" i="2" s="1"/>
  <c r="BO143" i="2"/>
  <c r="P143" i="2" s="1"/>
  <c r="V143" i="2"/>
  <c r="Y143" i="2" s="1"/>
  <c r="U140" i="2"/>
  <c r="T116" i="2"/>
  <c r="BO165" i="2"/>
  <c r="O165" i="2" s="1"/>
  <c r="V165" i="2"/>
  <c r="Y165" i="2" s="1"/>
  <c r="V148" i="2"/>
  <c r="Y148" i="2" s="1"/>
  <c r="BO148" i="2"/>
  <c r="R148" i="2" s="1"/>
  <c r="V141" i="2"/>
  <c r="Y141" i="2" s="1"/>
  <c r="BO141" i="2"/>
  <c r="P141" i="2" s="1"/>
  <c r="U153" i="2"/>
  <c r="T127" i="2"/>
  <c r="U125" i="2"/>
  <c r="P125" i="2"/>
  <c r="V133" i="2"/>
  <c r="Y133" i="2" s="1"/>
  <c r="BO133" i="2"/>
  <c r="P133" i="2" s="1"/>
  <c r="U113" i="2"/>
  <c r="X113" i="2" s="1"/>
  <c r="R144" i="2"/>
  <c r="T158" i="2"/>
  <c r="V123" i="2"/>
  <c r="Y123" i="2" s="1"/>
  <c r="BO123" i="2"/>
  <c r="R123" i="2" s="1"/>
  <c r="U142" i="2"/>
  <c r="T108" i="2"/>
  <c r="U131" i="2"/>
  <c r="V117" i="2"/>
  <c r="Y117" i="2" s="1"/>
  <c r="BO117" i="2"/>
  <c r="P117" i="2" s="1"/>
  <c r="T157" i="2"/>
  <c r="BO161" i="2"/>
  <c r="O161" i="2" s="1"/>
  <c r="V161" i="2"/>
  <c r="Y161" i="2" s="1"/>
  <c r="V168" i="2"/>
  <c r="Y168" i="2" s="1"/>
  <c r="BO168" i="2"/>
  <c r="O168" i="2" s="1"/>
  <c r="U135" i="2"/>
  <c r="U121" i="2"/>
  <c r="BO124" i="2"/>
  <c r="Q124" i="2" s="1"/>
  <c r="V124" i="2"/>
  <c r="Y124" i="2" s="1"/>
  <c r="U162" i="2"/>
  <c r="U156" i="2"/>
  <c r="R160" i="2"/>
  <c r="T128" i="2"/>
  <c r="BO100" i="2"/>
  <c r="P100" i="2" s="1"/>
  <c r="V100" i="2"/>
  <c r="Y100" i="2" s="1"/>
  <c r="T126" i="2"/>
  <c r="T115" i="2"/>
  <c r="U159" i="2"/>
  <c r="X159" i="2" s="1"/>
  <c r="V114" i="2"/>
  <c r="Y114" i="2" s="1"/>
  <c r="BO114" i="2"/>
  <c r="P114" i="2" s="1"/>
  <c r="BO164" i="2"/>
  <c r="O164" i="2" s="1"/>
  <c r="V164" i="2"/>
  <c r="Y164" i="2" s="1"/>
  <c r="V147" i="2"/>
  <c r="Y147" i="2" s="1"/>
  <c r="BO147" i="2"/>
  <c r="R147" i="2" s="1"/>
  <c r="U129" i="2"/>
  <c r="X129" i="2" s="1"/>
  <c r="U122" i="2"/>
  <c r="U137" i="2"/>
  <c r="BO152" i="2"/>
  <c r="Q152" i="2" s="1"/>
  <c r="V152" i="2"/>
  <c r="Y152" i="2" s="1"/>
  <c r="U102" i="2"/>
  <c r="T103" i="2"/>
  <c r="T106" i="2"/>
  <c r="U134" i="2"/>
  <c r="U146" i="2"/>
  <c r="T155" i="2"/>
  <c r="T139" i="2"/>
  <c r="BJ68" i="2"/>
  <c r="V150" i="2"/>
  <c r="Y150" i="2" s="1"/>
  <c r="BO150" i="2"/>
  <c r="O150" i="2" s="1"/>
  <c r="T107" i="2"/>
  <c r="V138" i="2"/>
  <c r="Y138" i="2" s="1"/>
  <c r="BO138" i="2"/>
  <c r="P138" i="2" s="1"/>
  <c r="U112" i="2"/>
  <c r="V149" i="2"/>
  <c r="Y149" i="2" s="1"/>
  <c r="BO149" i="2"/>
  <c r="O149" i="2" s="1"/>
  <c r="U119" i="2"/>
  <c r="T118" i="2"/>
  <c r="U143" i="2"/>
  <c r="U101" i="2"/>
  <c r="T163" i="2"/>
  <c r="V140" i="2"/>
  <c r="Y140" i="2" s="1"/>
  <c r="BO140" i="2"/>
  <c r="P140" i="2" s="1"/>
  <c r="U116" i="2"/>
  <c r="R113" i="2"/>
  <c r="T144" i="2"/>
  <c r="U158" i="2"/>
  <c r="U108" i="2"/>
  <c r="T131" i="2"/>
  <c r="V157" i="2"/>
  <c r="Y157" i="2" s="1"/>
  <c r="BO157" i="2"/>
  <c r="P157" i="2" s="1"/>
  <c r="T110" i="2"/>
  <c r="T135" i="2"/>
  <c r="BO121" i="2"/>
  <c r="P121" i="2" s="1"/>
  <c r="V121" i="2"/>
  <c r="Y121" i="2" s="1"/>
  <c r="T124" i="2"/>
  <c r="T120" i="2"/>
  <c r="V162" i="2"/>
  <c r="Y162" i="2" s="1"/>
  <c r="BO162" i="2"/>
  <c r="O162" i="2" s="1"/>
  <c r="BO156" i="2"/>
  <c r="O156" i="2" s="1"/>
  <c r="V156" i="2"/>
  <c r="Y156" i="2" s="1"/>
  <c r="U160" i="2"/>
  <c r="U128" i="2"/>
  <c r="T132" i="2"/>
  <c r="U100" i="2"/>
  <c r="U126" i="2"/>
  <c r="T136" i="2"/>
  <c r="U115" i="2"/>
  <c r="T159" i="2"/>
  <c r="V154" i="2"/>
  <c r="Y154" i="2" s="1"/>
  <c r="BO154" i="2"/>
  <c r="R154" i="2" s="1"/>
  <c r="BO130" i="2"/>
  <c r="O130" i="2" s="1"/>
  <c r="V130" i="2"/>
  <c r="Y130" i="2" s="1"/>
  <c r="V122" i="2"/>
  <c r="Y122" i="2" s="1"/>
  <c r="BO122" i="2"/>
  <c r="O122" i="2" s="1"/>
  <c r="T137" i="2"/>
  <c r="V151" i="2"/>
  <c r="Y151" i="2" s="1"/>
  <c r="BO151" i="2"/>
  <c r="R151" i="2" s="1"/>
  <c r="U105" i="2"/>
  <c r="V102" i="2"/>
  <c r="Y102" i="2" s="1"/>
  <c r="BO102" i="2"/>
  <c r="P102" i="2" s="1"/>
  <c r="V103" i="2"/>
  <c r="Y103" i="2" s="1"/>
  <c r="BO103" i="2"/>
  <c r="R103" i="2" s="1"/>
  <c r="U104" i="2"/>
  <c r="U106" i="2"/>
  <c r="V146" i="2"/>
  <c r="Y146" i="2" s="1"/>
  <c r="BO146" i="2"/>
  <c r="Q146" i="2" s="1"/>
  <c r="U166" i="2"/>
  <c r="V155" i="2"/>
  <c r="Y155" i="2" s="1"/>
  <c r="BO155" i="2"/>
  <c r="P155" i="2" s="1"/>
  <c r="T145" i="2"/>
  <c r="U139" i="2"/>
  <c r="T167" i="2"/>
  <c r="BJ66" i="2"/>
  <c r="BJ47" i="2"/>
  <c r="BK50" i="2" a="1"/>
  <c r="BK50" i="2" s="1"/>
  <c r="BE19" i="2"/>
  <c r="BE20" i="2"/>
  <c r="BM176" i="2"/>
  <c r="BJ36" i="2"/>
  <c r="BK171" i="2" a="1"/>
  <c r="BL171" i="2" s="1"/>
  <c r="BJ173" i="2"/>
  <c r="BK176" i="2"/>
  <c r="BJ96" i="2"/>
  <c r="BJ98" i="2"/>
  <c r="BJ32" i="2"/>
  <c r="BJ74" i="2"/>
  <c r="BK28" i="2" a="1"/>
  <c r="BM28" i="2" s="1"/>
  <c r="BJ84" i="2"/>
  <c r="BJ60" i="2"/>
  <c r="BK36" i="2" a="1"/>
  <c r="BL36" i="2" s="1"/>
  <c r="BJ28" i="2"/>
  <c r="BK47" i="2" a="1"/>
  <c r="BN47" i="2" s="1"/>
  <c r="BK52" i="2" a="1"/>
  <c r="BL52" i="2" s="1"/>
  <c r="BK30" i="2"/>
  <c r="BJ85" i="2"/>
  <c r="BK32" i="2" a="1"/>
  <c r="BK32" i="2" s="1"/>
  <c r="BK74" i="2" a="1"/>
  <c r="BK74" i="2" s="1"/>
  <c r="BK60" i="2" a="1"/>
  <c r="BM60" i="2" s="1"/>
  <c r="BK96" i="2" a="1"/>
  <c r="BL96" i="2" s="1"/>
  <c r="BK173" i="2" a="1"/>
  <c r="BJ174" i="2"/>
  <c r="BK174" i="2" a="1"/>
  <c r="BJ95" i="2"/>
  <c r="BJ69" i="2"/>
  <c r="BJ93" i="2"/>
  <c r="BJ175" i="2"/>
  <c r="BK175" i="2" a="1"/>
  <c r="BL58" i="2"/>
  <c r="BM58" i="2"/>
  <c r="BN58" i="2"/>
  <c r="BK58" i="2"/>
  <c r="BJ34" i="2"/>
  <c r="BK34" i="2" a="1"/>
  <c r="BJ55" i="2"/>
  <c r="BK55" i="2" a="1"/>
  <c r="BJ65" i="2"/>
  <c r="BK65" i="2" a="1"/>
  <c r="BJ172" i="2"/>
  <c r="BK172" i="2" a="1"/>
  <c r="BJ75" i="2"/>
  <c r="BK75" i="2" a="1"/>
  <c r="BJ38" i="2"/>
  <c r="BK38" i="2" a="1"/>
  <c r="BJ63" i="2"/>
  <c r="BK63" i="2" a="1"/>
  <c r="BJ91" i="2"/>
  <c r="BK91" i="2" a="1"/>
  <c r="BJ57" i="2"/>
  <c r="BK57" i="2" a="1"/>
  <c r="BJ29" i="2"/>
  <c r="BK29" i="2" a="1"/>
  <c r="BJ83" i="2"/>
  <c r="BK83" i="2" a="1"/>
  <c r="BJ77" i="2"/>
  <c r="BK77" i="2" a="1"/>
  <c r="BK31" i="2"/>
  <c r="BM31" i="2"/>
  <c r="BN31" i="2"/>
  <c r="BL31" i="2"/>
  <c r="BJ59" i="2"/>
  <c r="BK59" i="2" a="1"/>
  <c r="BK90" i="2"/>
  <c r="BL90" i="2"/>
  <c r="BN90" i="2"/>
  <c r="BL46" i="2"/>
  <c r="BM46" i="2"/>
  <c r="BN46" i="2"/>
  <c r="BK46" i="2"/>
  <c r="BK95" i="2" a="1"/>
  <c r="BJ67" i="2"/>
  <c r="BK67" i="2" a="1"/>
  <c r="BJ99" i="2"/>
  <c r="BK99" i="2" a="1"/>
  <c r="BJ61" i="2"/>
  <c r="BK61" i="2" a="1"/>
  <c r="BJ25" i="2"/>
  <c r="BK25" i="2" a="1"/>
  <c r="BJ87" i="2"/>
  <c r="BK87" i="2" a="1"/>
  <c r="BN56" i="2"/>
  <c r="BK56" i="2"/>
  <c r="BL56" i="2"/>
  <c r="BM56" i="2"/>
  <c r="BL72" i="2"/>
  <c r="BM72" i="2"/>
  <c r="BJ40" i="2"/>
  <c r="BK40" i="2" a="1"/>
  <c r="BJ81" i="2"/>
  <c r="BK81" i="2" a="1"/>
  <c r="BJ170" i="2"/>
  <c r="BK170" i="2" a="1"/>
  <c r="BJ43" i="2"/>
  <c r="BK43" i="2" a="1"/>
  <c r="BM92" i="2"/>
  <c r="BN92" i="2"/>
  <c r="BL92" i="2"/>
  <c r="BK92" i="2"/>
  <c r="BL28" i="2"/>
  <c r="BK53" i="2" a="1"/>
  <c r="BK69" i="2" a="1"/>
  <c r="BK85" i="2" a="1"/>
  <c r="BN41" i="2"/>
  <c r="BL41" i="2"/>
  <c r="BK41" i="2"/>
  <c r="BM41" i="2"/>
  <c r="BK35" i="2"/>
  <c r="BM35" i="2"/>
  <c r="BN35" i="2"/>
  <c r="BL35" i="2"/>
  <c r="BJ73" i="2"/>
  <c r="BK73" i="2" a="1"/>
  <c r="BL39" i="2"/>
  <c r="BK93" i="2" a="1"/>
  <c r="BL23" i="2"/>
  <c r="BM23" i="2"/>
  <c r="BJ71" i="2"/>
  <c r="BK71" i="2" a="1"/>
  <c r="BJ97" i="2"/>
  <c r="BK97" i="2" a="1"/>
  <c r="BN45" i="2"/>
  <c r="BJ42" i="2"/>
  <c r="BK42" i="2" a="1"/>
  <c r="BJ79" i="2"/>
  <c r="BK79" i="2" a="1"/>
  <c r="BJ89" i="2"/>
  <c r="BK89" i="2" a="1"/>
  <c r="BN44" i="2"/>
  <c r="BK44" i="2"/>
  <c r="BL44" i="2"/>
  <c r="BM44" i="2"/>
  <c r="BN60" i="2"/>
  <c r="P106" i="2" l="1"/>
  <c r="X106" i="2"/>
  <c r="BM88" i="2"/>
  <c r="BK49" i="2"/>
  <c r="BN68" i="2"/>
  <c r="BL68" i="2"/>
  <c r="BL88" i="2"/>
  <c r="BN54" i="2"/>
  <c r="BN88" i="2"/>
  <c r="BK68" i="2"/>
  <c r="BM54" i="2"/>
  <c r="BL169" i="2"/>
  <c r="T169" i="2" s="1"/>
  <c r="BL60" i="2"/>
  <c r="T60" i="2" s="1"/>
  <c r="BL54" i="2"/>
  <c r="V54" i="2" s="1"/>
  <c r="Y54" i="2" s="1"/>
  <c r="BN24" i="2"/>
  <c r="BN169" i="2"/>
  <c r="BO169" i="2" s="1"/>
  <c r="P169" i="2" s="1"/>
  <c r="BK60" i="2"/>
  <c r="Q163" i="2"/>
  <c r="BN80" i="2"/>
  <c r="R161" i="2"/>
  <c r="BN39" i="2"/>
  <c r="Q110" i="2"/>
  <c r="BK64" i="2"/>
  <c r="BM39" i="2"/>
  <c r="X139" i="2"/>
  <c r="BM66" i="2"/>
  <c r="BN51" i="2"/>
  <c r="BN64" i="2"/>
  <c r="BN86" i="2"/>
  <c r="BM64" i="2"/>
  <c r="U64" i="2" s="1"/>
  <c r="BM86" i="2"/>
  <c r="BO86" i="2" s="1"/>
  <c r="P86" i="2" s="1"/>
  <c r="BN82" i="2"/>
  <c r="BM51" i="2"/>
  <c r="BK82" i="2"/>
  <c r="T82" i="2" s="1"/>
  <c r="BM82" i="2"/>
  <c r="BK23" i="2"/>
  <c r="BL86" i="2"/>
  <c r="BN62" i="2"/>
  <c r="Q120" i="2"/>
  <c r="R141" i="2"/>
  <c r="BN49" i="2"/>
  <c r="BK62" i="2"/>
  <c r="BM49" i="2"/>
  <c r="BK70" i="2"/>
  <c r="BM62" i="2"/>
  <c r="BO62" i="2" s="1"/>
  <c r="P62" i="2" s="1"/>
  <c r="X116" i="2"/>
  <c r="X135" i="2"/>
  <c r="BL48" i="2"/>
  <c r="U48" i="2" s="1"/>
  <c r="R167" i="2"/>
  <c r="BN48" i="2"/>
  <c r="BK78" i="2"/>
  <c r="Q118" i="2"/>
  <c r="BM33" i="2"/>
  <c r="BM27" i="2"/>
  <c r="BN78" i="2"/>
  <c r="BK72" i="2"/>
  <c r="BK33" i="2"/>
  <c r="BN27" i="2"/>
  <c r="BM78" i="2"/>
  <c r="P139" i="2"/>
  <c r="P160" i="2"/>
  <c r="R111" i="2"/>
  <c r="R109" i="2"/>
  <c r="BL45" i="2"/>
  <c r="U45" i="2" s="1"/>
  <c r="BM48" i="2"/>
  <c r="BK45" i="2"/>
  <c r="BL33" i="2"/>
  <c r="BL76" i="2"/>
  <c r="BM76" i="2"/>
  <c r="BL176" i="2"/>
  <c r="X119" i="2"/>
  <c r="BL84" i="2"/>
  <c r="BL51" i="2"/>
  <c r="BK76" i="2"/>
  <c r="T76" i="2" s="1"/>
  <c r="X158" i="2"/>
  <c r="BL26" i="2"/>
  <c r="BK84" i="2"/>
  <c r="V84" i="2" s="1"/>
  <c r="Y84" i="2" s="1"/>
  <c r="BL30" i="2"/>
  <c r="BO30" i="2" s="1"/>
  <c r="Q30" i="2" s="1"/>
  <c r="X108" i="2"/>
  <c r="BN70" i="2"/>
  <c r="R142" i="2"/>
  <c r="BM24" i="2"/>
  <c r="P158" i="2"/>
  <c r="Q158" i="2"/>
  <c r="BN22" i="2"/>
  <c r="R134" i="2"/>
  <c r="X134" i="2"/>
  <c r="BM70" i="2"/>
  <c r="BM22" i="2"/>
  <c r="BL37" i="2"/>
  <c r="BK37" i="2"/>
  <c r="BK22" i="2"/>
  <c r="U22" i="2" s="1"/>
  <c r="X115" i="2"/>
  <c r="BN98" i="2"/>
  <c r="Q167" i="2"/>
  <c r="Q126" i="2"/>
  <c r="BK26" i="2"/>
  <c r="BM37" i="2"/>
  <c r="BM30" i="2"/>
  <c r="P153" i="2"/>
  <c r="BM169" i="2"/>
  <c r="BN171" i="2"/>
  <c r="BM26" i="2"/>
  <c r="BL24" i="2"/>
  <c r="BM47" i="2"/>
  <c r="Q159" i="2"/>
  <c r="P159" i="2"/>
  <c r="BN94" i="2"/>
  <c r="P112" i="2"/>
  <c r="Q129" i="2"/>
  <c r="BK94" i="2"/>
  <c r="U94" i="2" s="1"/>
  <c r="BM80" i="2"/>
  <c r="P105" i="2"/>
  <c r="Q135" i="2"/>
  <c r="X126" i="2"/>
  <c r="R104" i="2"/>
  <c r="R133" i="2"/>
  <c r="BM94" i="2"/>
  <c r="BL98" i="2"/>
  <c r="Q136" i="2"/>
  <c r="Q134" i="2"/>
  <c r="P126" i="2"/>
  <c r="R165" i="2"/>
  <c r="BL80" i="2"/>
  <c r="U176" i="2"/>
  <c r="X153" i="2"/>
  <c r="BN66" i="2"/>
  <c r="X100" i="2"/>
  <c r="Q108" i="2"/>
  <c r="R166" i="2"/>
  <c r="P135" i="2"/>
  <c r="X166" i="2"/>
  <c r="Q128" i="2"/>
  <c r="Q137" i="2"/>
  <c r="R114" i="2"/>
  <c r="P137" i="2"/>
  <c r="R139" i="2"/>
  <c r="X144" i="2"/>
  <c r="X137" i="2"/>
  <c r="BK171" i="2"/>
  <c r="U171" i="2" s="1"/>
  <c r="BN36" i="2"/>
  <c r="BN28" i="2"/>
  <c r="BL66" i="2"/>
  <c r="U66" i="2" s="1"/>
  <c r="BN84" i="2"/>
  <c r="BL27" i="2"/>
  <c r="BM98" i="2"/>
  <c r="R164" i="2"/>
  <c r="Q144" i="2"/>
  <c r="R125" i="2"/>
  <c r="X101" i="2"/>
  <c r="Q107" i="2"/>
  <c r="P142" i="2"/>
  <c r="X125" i="2"/>
  <c r="Q116" i="2"/>
  <c r="P144" i="2"/>
  <c r="S144" i="2" s="1"/>
  <c r="Q125" i="2"/>
  <c r="BM171" i="2"/>
  <c r="T171" i="2" s="1"/>
  <c r="BK28" i="2"/>
  <c r="BO28" i="2" s="1"/>
  <c r="P28" i="2" s="1"/>
  <c r="BN96" i="2"/>
  <c r="BN50" i="2"/>
  <c r="X128" i="2"/>
  <c r="R168" i="2"/>
  <c r="P108" i="2"/>
  <c r="R127" i="2"/>
  <c r="X143" i="2"/>
  <c r="R145" i="2"/>
  <c r="P129" i="2"/>
  <c r="R136" i="2"/>
  <c r="X131" i="2"/>
  <c r="X142" i="2"/>
  <c r="R159" i="2"/>
  <c r="BM52" i="2"/>
  <c r="BO52" i="2" s="1"/>
  <c r="O52" i="2" s="1"/>
  <c r="O124" i="2"/>
  <c r="Z124" i="2" s="1"/>
  <c r="O148" i="2"/>
  <c r="Z148" i="2" s="1"/>
  <c r="O139" i="2"/>
  <c r="AC139" i="2" s="1"/>
  <c r="O141" i="2"/>
  <c r="AC141" i="2" s="1"/>
  <c r="O108" i="2"/>
  <c r="O106" i="2"/>
  <c r="AA106" i="2" s="1"/>
  <c r="BM96" i="2"/>
  <c r="BM36" i="2"/>
  <c r="BL47" i="2"/>
  <c r="BM50" i="2"/>
  <c r="O103" i="2"/>
  <c r="Z103" i="2" s="1"/>
  <c r="Q132" i="2"/>
  <c r="R117" i="2"/>
  <c r="R153" i="2"/>
  <c r="P101" i="2"/>
  <c r="R101" i="2"/>
  <c r="Q153" i="2"/>
  <c r="BK96" i="2"/>
  <c r="V96" i="2" s="1"/>
  <c r="Y96" i="2" s="1"/>
  <c r="BK36" i="2"/>
  <c r="BK47" i="2"/>
  <c r="V47" i="2" s="1"/>
  <c r="Y47" i="2" s="1"/>
  <c r="X104" i="2"/>
  <c r="R152" i="2"/>
  <c r="X105" i="2"/>
  <c r="P115" i="2"/>
  <c r="Q131" i="2"/>
  <c r="Q115" i="2"/>
  <c r="P131" i="2"/>
  <c r="Q127" i="2"/>
  <c r="X109" i="2"/>
  <c r="Q119" i="2"/>
  <c r="R115" i="2"/>
  <c r="Q113" i="2"/>
  <c r="O131" i="2"/>
  <c r="AB131" i="2" s="1"/>
  <c r="X160" i="2"/>
  <c r="X112" i="2"/>
  <c r="R110" i="2"/>
  <c r="O117" i="2"/>
  <c r="AB117" i="2" s="1"/>
  <c r="O123" i="2"/>
  <c r="AC123" i="2" s="1"/>
  <c r="O132" i="2"/>
  <c r="Z132" i="2" s="1"/>
  <c r="O128" i="2"/>
  <c r="AB128" i="2" s="1"/>
  <c r="R119" i="2"/>
  <c r="O160" i="2"/>
  <c r="AC160" i="2" s="1"/>
  <c r="O114" i="2"/>
  <c r="Z114" i="2" s="1"/>
  <c r="O145" i="2"/>
  <c r="AC145" i="2" s="1"/>
  <c r="O142" i="2"/>
  <c r="AB142" i="2" s="1"/>
  <c r="O116" i="2"/>
  <c r="Z116" i="2" s="1"/>
  <c r="T176" i="2"/>
  <c r="O157" i="2"/>
  <c r="AC157" i="2" s="1"/>
  <c r="O133" i="2"/>
  <c r="AB133" i="2" s="1"/>
  <c r="O101" i="2"/>
  <c r="AA101" i="2" s="1"/>
  <c r="O154" i="2"/>
  <c r="AA154" i="2" s="1"/>
  <c r="O121" i="2"/>
  <c r="AA121" i="2" s="1"/>
  <c r="O140" i="2"/>
  <c r="AB140" i="2" s="1"/>
  <c r="O138" i="2"/>
  <c r="AC138" i="2" s="1"/>
  <c r="O152" i="2"/>
  <c r="Z152" i="2" s="1"/>
  <c r="O147" i="2"/>
  <c r="AB147" i="2" s="1"/>
  <c r="O118" i="2"/>
  <c r="AC118" i="2" s="1"/>
  <c r="O166" i="2"/>
  <c r="AB166" i="2" s="1"/>
  <c r="O105" i="2"/>
  <c r="AA105" i="2" s="1"/>
  <c r="O109" i="2"/>
  <c r="Z109" i="2" s="1"/>
  <c r="O113" i="2"/>
  <c r="AC113" i="2" s="1"/>
  <c r="Z112" i="2"/>
  <c r="AA112" i="2"/>
  <c r="AB112" i="2"/>
  <c r="AC112" i="2"/>
  <c r="AA122" i="2"/>
  <c r="AB122" i="2"/>
  <c r="AC122" i="2"/>
  <c r="Z122" i="2"/>
  <c r="Z156" i="2"/>
  <c r="AC156" i="2"/>
  <c r="AA156" i="2"/>
  <c r="AB156" i="2"/>
  <c r="Q155" i="2"/>
  <c r="X146" i="2"/>
  <c r="R130" i="2"/>
  <c r="AC164" i="2"/>
  <c r="Z164" i="2"/>
  <c r="AA164" i="2"/>
  <c r="AB164" i="2"/>
  <c r="X156" i="2"/>
  <c r="X121" i="2"/>
  <c r="AB165" i="2"/>
  <c r="AC165" i="2"/>
  <c r="Z165" i="2"/>
  <c r="AA165" i="2"/>
  <c r="X140" i="2"/>
  <c r="P149" i="2"/>
  <c r="X152" i="2"/>
  <c r="X151" i="2"/>
  <c r="X130" i="2"/>
  <c r="P154" i="2"/>
  <c r="P147" i="2"/>
  <c r="X114" i="2"/>
  <c r="X124" i="2"/>
  <c r="AB110" i="2"/>
  <c r="AC110" i="2"/>
  <c r="Z110" i="2"/>
  <c r="AA110" i="2"/>
  <c r="X117" i="2"/>
  <c r="Z158" i="2"/>
  <c r="AA158" i="2"/>
  <c r="AC158" i="2"/>
  <c r="AB158" i="2"/>
  <c r="X141" i="2"/>
  <c r="X165" i="2"/>
  <c r="Q143" i="2"/>
  <c r="Q111" i="2"/>
  <c r="X138" i="2"/>
  <c r="P150" i="2"/>
  <c r="X167" i="2"/>
  <c r="P145" i="2"/>
  <c r="Q151" i="2"/>
  <c r="R122" i="2"/>
  <c r="Z159" i="2"/>
  <c r="AA159" i="2"/>
  <c r="AC159" i="2"/>
  <c r="AB159" i="2"/>
  <c r="P132" i="2"/>
  <c r="R128" i="2"/>
  <c r="Q162" i="2"/>
  <c r="Q168" i="2"/>
  <c r="X161" i="2"/>
  <c r="Q117" i="2"/>
  <c r="Q123" i="2"/>
  <c r="AA144" i="2"/>
  <c r="AC144" i="2"/>
  <c r="AB144" i="2"/>
  <c r="Z144" i="2"/>
  <c r="Q133" i="2"/>
  <c r="X127" i="2"/>
  <c r="Q148" i="2"/>
  <c r="R116" i="2"/>
  <c r="Q109" i="2"/>
  <c r="R112" i="2"/>
  <c r="P107" i="2"/>
  <c r="Z162" i="2"/>
  <c r="AC162" i="2"/>
  <c r="AA162" i="2"/>
  <c r="AB162" i="2"/>
  <c r="P156" i="2"/>
  <c r="AB123" i="2"/>
  <c r="X149" i="2"/>
  <c r="R138" i="2"/>
  <c r="AC167" i="2"/>
  <c r="Z167" i="2"/>
  <c r="AA167" i="2"/>
  <c r="AB167" i="2"/>
  <c r="X103" i="2"/>
  <c r="P152" i="2"/>
  <c r="P151" i="2"/>
  <c r="Q122" i="2"/>
  <c r="X147" i="2"/>
  <c r="R156" i="2"/>
  <c r="Q121" i="2"/>
  <c r="P168" i="2"/>
  <c r="Q161" i="2"/>
  <c r="P148" i="2"/>
  <c r="Q140" i="2"/>
  <c r="R149" i="2"/>
  <c r="R107" i="2"/>
  <c r="X145" i="2"/>
  <c r="R146" i="2"/>
  <c r="R106" i="2"/>
  <c r="Q130" i="2"/>
  <c r="Q147" i="2"/>
  <c r="R126" i="2"/>
  <c r="X132" i="2"/>
  <c r="R124" i="2"/>
  <c r="P161" i="2"/>
  <c r="P127" i="2"/>
  <c r="R140" i="2"/>
  <c r="R143" i="2"/>
  <c r="Q138" i="2"/>
  <c r="BO176" i="2"/>
  <c r="P176" i="2" s="1"/>
  <c r="AA150" i="2"/>
  <c r="Z150" i="2"/>
  <c r="AC150" i="2"/>
  <c r="AB150" i="2"/>
  <c r="Q103" i="2"/>
  <c r="X122" i="2"/>
  <c r="X162" i="2"/>
  <c r="AB168" i="2"/>
  <c r="AC168" i="2"/>
  <c r="Z168" i="2"/>
  <c r="AA168" i="2"/>
  <c r="Z161" i="2"/>
  <c r="AA161" i="2"/>
  <c r="AB161" i="2"/>
  <c r="AC161" i="2"/>
  <c r="O143" i="2"/>
  <c r="O111" i="2"/>
  <c r="Q112" i="2"/>
  <c r="Z107" i="2"/>
  <c r="AA107" i="2"/>
  <c r="AB107" i="2"/>
  <c r="AC107" i="2"/>
  <c r="R150" i="2"/>
  <c r="P103" i="2"/>
  <c r="O137" i="2"/>
  <c r="P164" i="2"/>
  <c r="AC126" i="2"/>
  <c r="Z126" i="2"/>
  <c r="AA126" i="2"/>
  <c r="AB126" i="2"/>
  <c r="R162" i="2"/>
  <c r="X168" i="2"/>
  <c r="P123" i="2"/>
  <c r="AB127" i="2"/>
  <c r="AC127" i="2"/>
  <c r="Z127" i="2"/>
  <c r="AA127" i="2"/>
  <c r="X148" i="2"/>
  <c r="O163" i="2"/>
  <c r="R118" i="2"/>
  <c r="R155" i="2"/>
  <c r="O134" i="2"/>
  <c r="O104" i="2"/>
  <c r="S104" i="2" s="1"/>
  <c r="Q102" i="2"/>
  <c r="Q105" i="2"/>
  <c r="Q114" i="2"/>
  <c r="AA115" i="2"/>
  <c r="AB115" i="2"/>
  <c r="AC115" i="2"/>
  <c r="Z115" i="2"/>
  <c r="Q100" i="2"/>
  <c r="Q156" i="2"/>
  <c r="P120" i="2"/>
  <c r="R121" i="2"/>
  <c r="P110" i="2"/>
  <c r="R157" i="2"/>
  <c r="R158" i="2"/>
  <c r="S158" i="2" s="1"/>
  <c r="Z125" i="2"/>
  <c r="AA125" i="2"/>
  <c r="AB125" i="2"/>
  <c r="AC125" i="2"/>
  <c r="AC153" i="2"/>
  <c r="AB153" i="2"/>
  <c r="AA153" i="2"/>
  <c r="Z153" i="2"/>
  <c r="Q141" i="2"/>
  <c r="Q165" i="2"/>
  <c r="P163" i="2"/>
  <c r="X118" i="2"/>
  <c r="Q149" i="2"/>
  <c r="Q150" i="2"/>
  <c r="BK52" i="2"/>
  <c r="O155" i="2"/>
  <c r="O146" i="2"/>
  <c r="O102" i="2"/>
  <c r="O151" i="2"/>
  <c r="Z130" i="2"/>
  <c r="AA130" i="2"/>
  <c r="AB130" i="2"/>
  <c r="AC130" i="2"/>
  <c r="Z149" i="2"/>
  <c r="AA149" i="2"/>
  <c r="AB149" i="2"/>
  <c r="AC149" i="2"/>
  <c r="P146" i="2"/>
  <c r="X102" i="2"/>
  <c r="P122" i="2"/>
  <c r="O100" i="2"/>
  <c r="P162" i="2"/>
  <c r="Q157" i="2"/>
  <c r="X155" i="2"/>
  <c r="R102" i="2"/>
  <c r="P130" i="2"/>
  <c r="X154" i="2"/>
  <c r="X164" i="2"/>
  <c r="R100" i="2"/>
  <c r="O120" i="2"/>
  <c r="P124" i="2"/>
  <c r="S124" i="2" s="1"/>
  <c r="X157" i="2"/>
  <c r="X123" i="2"/>
  <c r="X133" i="2"/>
  <c r="P165" i="2"/>
  <c r="X150" i="2"/>
  <c r="P167" i="2"/>
  <c r="Q166" i="2"/>
  <c r="O129" i="2"/>
  <c r="Q154" i="2"/>
  <c r="Q164" i="2"/>
  <c r="AB136" i="2"/>
  <c r="AC136" i="2"/>
  <c r="Z136" i="2"/>
  <c r="AA136" i="2"/>
  <c r="X120" i="2"/>
  <c r="O135" i="2"/>
  <c r="X110" i="2"/>
  <c r="X163" i="2"/>
  <c r="X111" i="2"/>
  <c r="O119" i="2"/>
  <c r="X107" i="2"/>
  <c r="V176" i="2"/>
  <c r="Y176" i="2" s="1"/>
  <c r="BN52" i="2"/>
  <c r="BL50" i="2"/>
  <c r="T50" i="2" s="1"/>
  <c r="BN32" i="2"/>
  <c r="BN74" i="2"/>
  <c r="BM32" i="2"/>
  <c r="BL32" i="2"/>
  <c r="U32" i="2" s="1"/>
  <c r="BM74" i="2"/>
  <c r="BL74" i="2"/>
  <c r="BK175" i="2"/>
  <c r="BL175" i="2"/>
  <c r="BM175" i="2"/>
  <c r="BN175" i="2"/>
  <c r="BM173" i="2"/>
  <c r="BN173" i="2"/>
  <c r="BK173" i="2"/>
  <c r="BL173" i="2"/>
  <c r="BN174" i="2"/>
  <c r="BK174" i="2"/>
  <c r="BL174" i="2"/>
  <c r="BM174" i="2"/>
  <c r="BM79" i="2"/>
  <c r="BN79" i="2"/>
  <c r="BK79" i="2"/>
  <c r="BL79" i="2"/>
  <c r="U49" i="2"/>
  <c r="T39" i="2"/>
  <c r="V35" i="2"/>
  <c r="Y35" i="2" s="1"/>
  <c r="BO35" i="2"/>
  <c r="O35" i="2" s="1"/>
  <c r="T41" i="2"/>
  <c r="BK53" i="2"/>
  <c r="BL53" i="2"/>
  <c r="BM53" i="2"/>
  <c r="BN53" i="2"/>
  <c r="T92" i="2"/>
  <c r="BK81" i="2"/>
  <c r="BL81" i="2"/>
  <c r="BM81" i="2"/>
  <c r="BN81" i="2"/>
  <c r="BM87" i="2"/>
  <c r="BN87" i="2"/>
  <c r="BK87" i="2"/>
  <c r="BL87" i="2"/>
  <c r="U68" i="2"/>
  <c r="U54" i="2"/>
  <c r="BK61" i="2"/>
  <c r="BL61" i="2"/>
  <c r="BM61" i="2"/>
  <c r="BN61" i="2"/>
  <c r="BN99" i="2"/>
  <c r="BL99" i="2"/>
  <c r="BK99" i="2"/>
  <c r="BM99" i="2"/>
  <c r="V88" i="2"/>
  <c r="Y88" i="2" s="1"/>
  <c r="BO88" i="2"/>
  <c r="O88" i="2" s="1"/>
  <c r="BO90" i="2"/>
  <c r="O90" i="2" s="1"/>
  <c r="V90" i="2"/>
  <c r="V33" i="2"/>
  <c r="Y33" i="2" s="1"/>
  <c r="BO33" i="2"/>
  <c r="O33" i="2" s="1"/>
  <c r="V31" i="2"/>
  <c r="Y31" i="2" s="1"/>
  <c r="BO31" i="2"/>
  <c r="O31" i="2" s="1"/>
  <c r="BK57" i="2"/>
  <c r="BL57" i="2"/>
  <c r="BM57" i="2"/>
  <c r="BN57" i="2"/>
  <c r="U169" i="2"/>
  <c r="T44" i="2"/>
  <c r="BO49" i="2"/>
  <c r="P49" i="2" s="1"/>
  <c r="V49" i="2"/>
  <c r="Y49" i="2" s="1"/>
  <c r="BM71" i="2"/>
  <c r="BN71" i="2"/>
  <c r="BK71" i="2"/>
  <c r="BL71" i="2"/>
  <c r="T23" i="2"/>
  <c r="V39" i="2"/>
  <c r="Y39" i="2" s="1"/>
  <c r="BO39" i="2"/>
  <c r="Q39" i="2" s="1"/>
  <c r="U35" i="2"/>
  <c r="V41" i="2"/>
  <c r="Y41" i="2" s="1"/>
  <c r="BO41" i="2"/>
  <c r="Q41" i="2" s="1"/>
  <c r="V92" i="2"/>
  <c r="Y92" i="2" s="1"/>
  <c r="BO92" i="2"/>
  <c r="Q92" i="2" s="1"/>
  <c r="BK43" i="2"/>
  <c r="BM43" i="2"/>
  <c r="BN43" i="2"/>
  <c r="BL43" i="2"/>
  <c r="T72" i="2"/>
  <c r="T56" i="2"/>
  <c r="V68" i="2"/>
  <c r="Y68" i="2" s="1"/>
  <c r="BO68" i="2"/>
  <c r="P68" i="2" s="1"/>
  <c r="BL25" i="2"/>
  <c r="BM25" i="2"/>
  <c r="BN25" i="2"/>
  <c r="BK25" i="2"/>
  <c r="U88" i="2"/>
  <c r="BN95" i="2"/>
  <c r="BL95" i="2"/>
  <c r="BK95" i="2"/>
  <c r="BM95" i="2"/>
  <c r="T46" i="2"/>
  <c r="U84" i="2"/>
  <c r="T90" i="2"/>
  <c r="U33" i="2"/>
  <c r="U31" i="2"/>
  <c r="BM38" i="2"/>
  <c r="BN38" i="2"/>
  <c r="BL38" i="2"/>
  <c r="BK38" i="2"/>
  <c r="T78" i="2"/>
  <c r="BM34" i="2"/>
  <c r="BN34" i="2"/>
  <c r="BL34" i="2"/>
  <c r="BK34" i="2"/>
  <c r="T58" i="2"/>
  <c r="U44" i="2"/>
  <c r="BN89" i="2"/>
  <c r="BL89" i="2"/>
  <c r="BK89" i="2"/>
  <c r="BM89" i="2"/>
  <c r="BM42" i="2"/>
  <c r="BN42" i="2"/>
  <c r="BL42" i="2"/>
  <c r="BK42" i="2"/>
  <c r="U23" i="2"/>
  <c r="BK93" i="2"/>
  <c r="BM93" i="2"/>
  <c r="BN93" i="2"/>
  <c r="BL93" i="2"/>
  <c r="U39" i="2"/>
  <c r="BK73" i="2"/>
  <c r="BL73" i="2"/>
  <c r="BM73" i="2"/>
  <c r="BN73" i="2"/>
  <c r="U41" i="2"/>
  <c r="BK85" i="2"/>
  <c r="BL85" i="2"/>
  <c r="BM85" i="2"/>
  <c r="BN85" i="2"/>
  <c r="U92" i="2"/>
  <c r="BK170" i="2"/>
  <c r="BM170" i="2"/>
  <c r="BN170" i="2"/>
  <c r="BL170" i="2"/>
  <c r="U72" i="2"/>
  <c r="U56" i="2"/>
  <c r="U46" i="2"/>
  <c r="BL29" i="2"/>
  <c r="BM29" i="2"/>
  <c r="BN29" i="2"/>
  <c r="BK29" i="2"/>
  <c r="BK65" i="2"/>
  <c r="BL65" i="2"/>
  <c r="BM65" i="2"/>
  <c r="BN65" i="2"/>
  <c r="BO64" i="2"/>
  <c r="P64" i="2" s="1"/>
  <c r="BM55" i="2"/>
  <c r="BN55" i="2"/>
  <c r="BK55" i="2"/>
  <c r="BL55" i="2"/>
  <c r="U78" i="2"/>
  <c r="U58" i="2"/>
  <c r="V44" i="2"/>
  <c r="Y44" i="2" s="1"/>
  <c r="BO44" i="2"/>
  <c r="R44" i="2" s="1"/>
  <c r="T49" i="2"/>
  <c r="BK97" i="2"/>
  <c r="BM97" i="2"/>
  <c r="BN97" i="2"/>
  <c r="BL97" i="2"/>
  <c r="V23" i="2"/>
  <c r="Y23" i="2" s="1"/>
  <c r="BO23" i="2"/>
  <c r="R23" i="2" s="1"/>
  <c r="T35" i="2"/>
  <c r="BK69" i="2"/>
  <c r="BL69" i="2"/>
  <c r="BM69" i="2"/>
  <c r="BN69" i="2"/>
  <c r="BL40" i="2"/>
  <c r="BK40" i="2"/>
  <c r="BM40" i="2"/>
  <c r="BN40" i="2"/>
  <c r="V72" i="2"/>
  <c r="Y72" i="2" s="1"/>
  <c r="BO72" i="2"/>
  <c r="R72" i="2" s="1"/>
  <c r="V56" i="2"/>
  <c r="Y56" i="2" s="1"/>
  <c r="BO56" i="2"/>
  <c r="O56" i="2" s="1"/>
  <c r="T68" i="2"/>
  <c r="T54" i="2"/>
  <c r="BM67" i="2"/>
  <c r="BN67" i="2"/>
  <c r="BK67" i="2"/>
  <c r="BL67" i="2"/>
  <c r="T88" i="2"/>
  <c r="V52" i="2"/>
  <c r="Y52" i="2" s="1"/>
  <c r="V46" i="2"/>
  <c r="Y46" i="2" s="1"/>
  <c r="BO46" i="2"/>
  <c r="P46" i="2" s="1"/>
  <c r="U90" i="2"/>
  <c r="BM59" i="2"/>
  <c r="BN59" i="2"/>
  <c r="BK59" i="2"/>
  <c r="BL59" i="2"/>
  <c r="T33" i="2"/>
  <c r="T31" i="2"/>
  <c r="BK77" i="2"/>
  <c r="BL77" i="2"/>
  <c r="BM77" i="2"/>
  <c r="BN77" i="2"/>
  <c r="BM83" i="2"/>
  <c r="BN83" i="2"/>
  <c r="BK83" i="2"/>
  <c r="BL83" i="2"/>
  <c r="U27" i="2"/>
  <c r="BN91" i="2"/>
  <c r="BL91" i="2"/>
  <c r="BK91" i="2"/>
  <c r="BM91" i="2"/>
  <c r="BM63" i="2"/>
  <c r="BN63" i="2"/>
  <c r="BK63" i="2"/>
  <c r="BL63" i="2"/>
  <c r="BM75" i="2"/>
  <c r="BN75" i="2"/>
  <c r="BK75" i="2"/>
  <c r="BL75" i="2"/>
  <c r="V169" i="2"/>
  <c r="Y169" i="2" s="1"/>
  <c r="BN172" i="2"/>
  <c r="BL172" i="2"/>
  <c r="BK172" i="2"/>
  <c r="BM172" i="2"/>
  <c r="V78" i="2"/>
  <c r="Y78" i="2" s="1"/>
  <c r="BO78" i="2"/>
  <c r="Q78" i="2" s="1"/>
  <c r="V58" i="2"/>
  <c r="Y58" i="2" s="1"/>
  <c r="BO58" i="2"/>
  <c r="R58" i="2" s="1"/>
  <c r="V66" i="2" l="1"/>
  <c r="Y66" i="2" s="1"/>
  <c r="U62" i="2"/>
  <c r="BO66" i="2"/>
  <c r="O66" i="2" s="1"/>
  <c r="V60" i="2"/>
  <c r="Y60" i="2" s="1"/>
  <c r="U60" i="2"/>
  <c r="T64" i="2"/>
  <c r="T66" i="2"/>
  <c r="V64" i="2"/>
  <c r="Y64" i="2" s="1"/>
  <c r="BO54" i="2"/>
  <c r="P54" i="2" s="1"/>
  <c r="V86" i="2"/>
  <c r="Y86" i="2" s="1"/>
  <c r="U76" i="2"/>
  <c r="BO60" i="2"/>
  <c r="P60" i="2" s="1"/>
  <c r="U98" i="2"/>
  <c r="V45" i="2"/>
  <c r="Y45" i="2" s="1"/>
  <c r="T27" i="2"/>
  <c r="T48" i="2"/>
  <c r="T51" i="2"/>
  <c r="BO45" i="2"/>
  <c r="O45" i="2" s="1"/>
  <c r="AC106" i="2"/>
  <c r="AA138" i="2"/>
  <c r="AA123" i="2"/>
  <c r="S141" i="2"/>
  <c r="Z106" i="2"/>
  <c r="Z121" i="2"/>
  <c r="AC121" i="2"/>
  <c r="BO47" i="2"/>
  <c r="O47" i="2" s="1"/>
  <c r="Z47" i="2" s="1"/>
  <c r="AB121" i="2"/>
  <c r="V171" i="2"/>
  <c r="Y171" i="2" s="1"/>
  <c r="V80" i="2"/>
  <c r="Y80" i="2" s="1"/>
  <c r="S159" i="2"/>
  <c r="V37" i="2"/>
  <c r="Y37" i="2" s="1"/>
  <c r="AB106" i="2"/>
  <c r="T47" i="2"/>
  <c r="R88" i="2"/>
  <c r="T62" i="2"/>
  <c r="T45" i="2"/>
  <c r="V82" i="2"/>
  <c r="Y82" i="2" s="1"/>
  <c r="BO51" i="2"/>
  <c r="O51" i="2" s="1"/>
  <c r="V24" i="2"/>
  <c r="Y24" i="2" s="1"/>
  <c r="V70" i="2"/>
  <c r="Y70" i="2" s="1"/>
  <c r="BO27" i="2"/>
  <c r="O27" i="2" s="1"/>
  <c r="Z27" i="2" s="1"/>
  <c r="V62" i="2"/>
  <c r="Y62" i="2" s="1"/>
  <c r="BO82" i="2"/>
  <c r="P82" i="2" s="1"/>
  <c r="AB118" i="2"/>
  <c r="AA140" i="2"/>
  <c r="S106" i="2"/>
  <c r="U51" i="2"/>
  <c r="V51" i="2"/>
  <c r="Y51" i="2" s="1"/>
  <c r="P88" i="2"/>
  <c r="U86" i="2"/>
  <c r="Z118" i="2"/>
  <c r="S128" i="2"/>
  <c r="Z140" i="2"/>
  <c r="U82" i="2"/>
  <c r="BO76" i="2"/>
  <c r="R76" i="2" s="1"/>
  <c r="V76" i="2"/>
  <c r="Y76" i="2" s="1"/>
  <c r="AA141" i="2"/>
  <c r="U36" i="2"/>
  <c r="V27" i="2"/>
  <c r="Y27" i="2" s="1"/>
  <c r="BO48" i="2"/>
  <c r="Q48" i="2" s="1"/>
  <c r="AB141" i="2"/>
  <c r="V48" i="2"/>
  <c r="Y48" i="2" s="1"/>
  <c r="T86" i="2"/>
  <c r="S110" i="2"/>
  <c r="S152" i="2"/>
  <c r="Z141" i="2"/>
  <c r="T28" i="2"/>
  <c r="V28" i="2"/>
  <c r="Y28" i="2" s="1"/>
  <c r="U28" i="2"/>
  <c r="S153" i="2"/>
  <c r="U37" i="2"/>
  <c r="T22" i="2"/>
  <c r="AB124" i="2"/>
  <c r="S136" i="2"/>
  <c r="AA124" i="2"/>
  <c r="BO98" i="2"/>
  <c r="R98" i="2" s="1"/>
  <c r="T26" i="2"/>
  <c r="BO96" i="2"/>
  <c r="O96" i="2" s="1"/>
  <c r="AC96" i="2" s="1"/>
  <c r="S127" i="2"/>
  <c r="S125" i="2"/>
  <c r="V94" i="2"/>
  <c r="Y94" i="2" s="1"/>
  <c r="U96" i="2"/>
  <c r="S154" i="2"/>
  <c r="Z131" i="2"/>
  <c r="AC114" i="2"/>
  <c r="AC131" i="2"/>
  <c r="T96" i="2"/>
  <c r="T84" i="2"/>
  <c r="R176" i="2"/>
  <c r="S166" i="2"/>
  <c r="AA131" i="2"/>
  <c r="AC148" i="2"/>
  <c r="T30" i="2"/>
  <c r="BO84" i="2"/>
  <c r="Q84" i="2" s="1"/>
  <c r="U80" i="2"/>
  <c r="X80" i="2" s="1"/>
  <c r="S167" i="2"/>
  <c r="T52" i="2"/>
  <c r="S118" i="2"/>
  <c r="AB148" i="2"/>
  <c r="T37" i="2"/>
  <c r="BO80" i="2"/>
  <c r="P80" i="2" s="1"/>
  <c r="BO171" i="2"/>
  <c r="O171" i="2" s="1"/>
  <c r="AC171" i="2" s="1"/>
  <c r="T98" i="2"/>
  <c r="AA118" i="2"/>
  <c r="AA128" i="2"/>
  <c r="T80" i="2"/>
  <c r="AB132" i="2"/>
  <c r="V36" i="2"/>
  <c r="Y36" i="2" s="1"/>
  <c r="S116" i="2"/>
  <c r="P30" i="2"/>
  <c r="AB114" i="2"/>
  <c r="AA114" i="2"/>
  <c r="S131" i="2"/>
  <c r="V50" i="2"/>
  <c r="Y50" i="2" s="1"/>
  <c r="P39" i="2"/>
  <c r="Z105" i="2"/>
  <c r="BO24" i="2"/>
  <c r="O24" i="2" s="1"/>
  <c r="V22" i="2"/>
  <c r="Y22" i="2" s="1"/>
  <c r="AB116" i="2"/>
  <c r="AA166" i="2"/>
  <c r="AA116" i="2"/>
  <c r="Z166" i="2"/>
  <c r="S113" i="2"/>
  <c r="O30" i="2"/>
  <c r="AB30" i="2" s="1"/>
  <c r="AC116" i="2"/>
  <c r="AC166" i="2"/>
  <c r="S108" i="2"/>
  <c r="U47" i="2"/>
  <c r="X47" i="2" s="1"/>
  <c r="BO22" i="2"/>
  <c r="O22" i="2" s="1"/>
  <c r="AA22" i="2" s="1"/>
  <c r="S160" i="2"/>
  <c r="S145" i="2"/>
  <c r="AB145" i="2"/>
  <c r="Z147" i="2"/>
  <c r="AB103" i="2"/>
  <c r="AB113" i="2"/>
  <c r="S107" i="2"/>
  <c r="R30" i="2"/>
  <c r="T24" i="2"/>
  <c r="U26" i="2"/>
  <c r="X26" i="2" s="1"/>
  <c r="Z160" i="2"/>
  <c r="Z123" i="2"/>
  <c r="AA145" i="2"/>
  <c r="AC103" i="2"/>
  <c r="S137" i="2"/>
  <c r="U70" i="2"/>
  <c r="AB109" i="2"/>
  <c r="T36" i="2"/>
  <c r="U24" i="2"/>
  <c r="X24" i="2" s="1"/>
  <c r="S148" i="2"/>
  <c r="BO94" i="2"/>
  <c r="R94" i="2" s="1"/>
  <c r="BO37" i="2"/>
  <c r="O37" i="2" s="1"/>
  <c r="AC37" i="2" s="1"/>
  <c r="S142" i="2"/>
  <c r="AB108" i="2"/>
  <c r="Z128" i="2"/>
  <c r="AA152" i="2"/>
  <c r="S139" i="2"/>
  <c r="BO50" i="2"/>
  <c r="O50" i="2" s="1"/>
  <c r="AC50" i="2" s="1"/>
  <c r="AA113" i="2"/>
  <c r="T70" i="2"/>
  <c r="V98" i="2"/>
  <c r="Y98" i="2" s="1"/>
  <c r="BO70" i="2"/>
  <c r="P70" i="2" s="1"/>
  <c r="BO26" i="2"/>
  <c r="P26" i="2" s="1"/>
  <c r="V26" i="2"/>
  <c r="Y26" i="2" s="1"/>
  <c r="BO36" i="2"/>
  <c r="P36" i="2" s="1"/>
  <c r="S126" i="2"/>
  <c r="AA117" i="2"/>
  <c r="AC108" i="2"/>
  <c r="AC128" i="2"/>
  <c r="AB152" i="2"/>
  <c r="U30" i="2"/>
  <c r="X30" i="2" s="1"/>
  <c r="T94" i="2"/>
  <c r="Q90" i="2"/>
  <c r="T32" i="2"/>
  <c r="U52" i="2"/>
  <c r="X52" i="2" s="1"/>
  <c r="S130" i="2"/>
  <c r="S114" i="2"/>
  <c r="AC124" i="2"/>
  <c r="S117" i="2"/>
  <c r="V30" i="2"/>
  <c r="Y30" i="2" s="1"/>
  <c r="S149" i="2"/>
  <c r="Q28" i="2"/>
  <c r="Z113" i="2"/>
  <c r="S133" i="2"/>
  <c r="AA133" i="2"/>
  <c r="AB154" i="2"/>
  <c r="Z133" i="2"/>
  <c r="S122" i="2"/>
  <c r="S103" i="2"/>
  <c r="AC133" i="2"/>
  <c r="S165" i="2"/>
  <c r="Z101" i="2"/>
  <c r="R28" i="2"/>
  <c r="S101" i="2"/>
  <c r="Z139" i="2"/>
  <c r="AB101" i="2"/>
  <c r="AA139" i="2"/>
  <c r="AC101" i="2"/>
  <c r="S168" i="2"/>
  <c r="AA108" i="2"/>
  <c r="S132" i="2"/>
  <c r="AB139" i="2"/>
  <c r="AA157" i="2"/>
  <c r="Z108" i="2"/>
  <c r="AA148" i="2"/>
  <c r="T74" i="2"/>
  <c r="V32" i="2"/>
  <c r="Y32" i="2" s="1"/>
  <c r="AC152" i="2"/>
  <c r="AA147" i="2"/>
  <c r="U50" i="2"/>
  <c r="BO74" i="2"/>
  <c r="Q74" i="2" s="1"/>
  <c r="Z145" i="2"/>
  <c r="AA103" i="2"/>
  <c r="X27" i="2"/>
  <c r="P51" i="2"/>
  <c r="P90" i="2"/>
  <c r="P47" i="2"/>
  <c r="R39" i="2"/>
  <c r="Q47" i="2"/>
  <c r="R60" i="2"/>
  <c r="X96" i="2"/>
  <c r="BO32" i="2"/>
  <c r="P32" i="2" s="1"/>
  <c r="S115" i="2"/>
  <c r="S105" i="2"/>
  <c r="S138" i="2"/>
  <c r="AB160" i="2"/>
  <c r="AA109" i="2"/>
  <c r="Z142" i="2"/>
  <c r="AB105" i="2"/>
  <c r="AC117" i="2"/>
  <c r="Z138" i="2"/>
  <c r="Z157" i="2"/>
  <c r="AC154" i="2"/>
  <c r="AA132" i="2"/>
  <c r="Q68" i="2"/>
  <c r="R26" i="2"/>
  <c r="P45" i="2"/>
  <c r="S45" i="2" s="1"/>
  <c r="P41" i="2"/>
  <c r="O176" i="2"/>
  <c r="AA176" i="2" s="1"/>
  <c r="Q88" i="2"/>
  <c r="Q51" i="2"/>
  <c r="R86" i="2"/>
  <c r="Q45" i="2"/>
  <c r="R51" i="2"/>
  <c r="Q176" i="2"/>
  <c r="S157" i="2"/>
  <c r="AA160" i="2"/>
  <c r="AC109" i="2"/>
  <c r="AC142" i="2"/>
  <c r="AC105" i="2"/>
  <c r="Z117" i="2"/>
  <c r="AB138" i="2"/>
  <c r="AB157" i="2"/>
  <c r="Z154" i="2"/>
  <c r="AC132" i="2"/>
  <c r="AC147" i="2"/>
  <c r="Q49" i="2"/>
  <c r="V74" i="2"/>
  <c r="Y74" i="2" s="1"/>
  <c r="U74" i="2"/>
  <c r="X74" i="2" s="1"/>
  <c r="S162" i="2"/>
  <c r="S150" i="2"/>
  <c r="S123" i="2"/>
  <c r="AA142" i="2"/>
  <c r="S109" i="2"/>
  <c r="S140" i="2"/>
  <c r="S121" i="2"/>
  <c r="S156" i="2"/>
  <c r="S147" i="2"/>
  <c r="AC140" i="2"/>
  <c r="X176" i="2"/>
  <c r="S164" i="2"/>
  <c r="AA151" i="2"/>
  <c r="Z151" i="2"/>
  <c r="S151" i="2"/>
  <c r="AB151" i="2"/>
  <c r="AC151" i="2"/>
  <c r="AA111" i="2"/>
  <c r="S111" i="2"/>
  <c r="AB111" i="2"/>
  <c r="AC111" i="2"/>
  <c r="Z111" i="2"/>
  <c r="S161" i="2"/>
  <c r="Z100" i="2"/>
  <c r="S100" i="2"/>
  <c r="AA100" i="2"/>
  <c r="AB100" i="2"/>
  <c r="AC100" i="2"/>
  <c r="S102" i="2"/>
  <c r="Z102" i="2"/>
  <c r="AC102" i="2"/>
  <c r="AA102" i="2"/>
  <c r="AB102" i="2"/>
  <c r="AC104" i="2"/>
  <c r="AB104" i="2"/>
  <c r="Z104" i="2"/>
  <c r="AA104" i="2"/>
  <c r="AA143" i="2"/>
  <c r="AB143" i="2"/>
  <c r="Z143" i="2"/>
  <c r="S143" i="2"/>
  <c r="AC143" i="2"/>
  <c r="S112" i="2"/>
  <c r="AC129" i="2"/>
  <c r="Z129" i="2"/>
  <c r="AA129" i="2"/>
  <c r="S129" i="2"/>
  <c r="AB129" i="2"/>
  <c r="S120" i="2"/>
  <c r="AA120" i="2"/>
  <c r="AB120" i="2"/>
  <c r="AC120" i="2"/>
  <c r="Z120" i="2"/>
  <c r="AA146" i="2"/>
  <c r="S146" i="2"/>
  <c r="AC146" i="2"/>
  <c r="AB146" i="2"/>
  <c r="Z146" i="2"/>
  <c r="AA134" i="2"/>
  <c r="AC134" i="2"/>
  <c r="AB134" i="2"/>
  <c r="Z134" i="2"/>
  <c r="S134" i="2"/>
  <c r="R68" i="2"/>
  <c r="X41" i="2"/>
  <c r="R82" i="2"/>
  <c r="X31" i="2"/>
  <c r="AC119" i="2"/>
  <c r="Z119" i="2"/>
  <c r="S119" i="2"/>
  <c r="AA119" i="2"/>
  <c r="AB119" i="2"/>
  <c r="S135" i="2"/>
  <c r="AA135" i="2"/>
  <c r="AC135" i="2"/>
  <c r="AB135" i="2"/>
  <c r="Z135" i="2"/>
  <c r="AB155" i="2"/>
  <c r="AC155" i="2"/>
  <c r="Z155" i="2"/>
  <c r="AA155" i="2"/>
  <c r="S155" i="2"/>
  <c r="AC163" i="2"/>
  <c r="AB163" i="2"/>
  <c r="S163" i="2"/>
  <c r="Z163" i="2"/>
  <c r="AA163" i="2"/>
  <c r="AC137" i="2"/>
  <c r="Z137" i="2"/>
  <c r="AA137" i="2"/>
  <c r="AB137" i="2"/>
  <c r="Q24" i="2"/>
  <c r="R54" i="2"/>
  <c r="X39" i="2"/>
  <c r="R49" i="2"/>
  <c r="R96" i="2"/>
  <c r="R27" i="2"/>
  <c r="P96" i="2"/>
  <c r="Q54" i="2"/>
  <c r="Q86" i="2"/>
  <c r="R41" i="2"/>
  <c r="Q27" i="2"/>
  <c r="R90" i="2"/>
  <c r="X33" i="2"/>
  <c r="X35" i="2"/>
  <c r="R64" i="2"/>
  <c r="R45" i="2"/>
  <c r="X92" i="2"/>
  <c r="X88" i="2"/>
  <c r="R92" i="2"/>
  <c r="P92" i="2"/>
  <c r="P171" i="2"/>
  <c r="Q31" i="2"/>
  <c r="Q35" i="2"/>
  <c r="X45" i="2"/>
  <c r="R33" i="2"/>
  <c r="R37" i="2"/>
  <c r="P31" i="2"/>
  <c r="P35" i="2"/>
  <c r="Q33" i="2"/>
  <c r="R66" i="2"/>
  <c r="R31" i="2"/>
  <c r="O44" i="2"/>
  <c r="Z44" i="2" s="1"/>
  <c r="R35" i="2"/>
  <c r="P33" i="2"/>
  <c r="O46" i="2"/>
  <c r="AC46" i="2" s="1"/>
  <c r="Z176" i="2"/>
  <c r="Z33" i="2"/>
  <c r="AA33" i="2"/>
  <c r="AC33" i="2"/>
  <c r="AB33" i="2"/>
  <c r="Z45" i="2"/>
  <c r="AA45" i="2"/>
  <c r="AB45" i="2"/>
  <c r="AC45" i="2"/>
  <c r="AC52" i="2"/>
  <c r="Z52" i="2"/>
  <c r="AA52" i="2"/>
  <c r="AB52" i="2"/>
  <c r="AA56" i="2"/>
  <c r="AB56" i="2"/>
  <c r="Z56" i="2"/>
  <c r="AC56" i="2"/>
  <c r="AA27" i="2"/>
  <c r="AB27" i="2"/>
  <c r="AC27" i="2"/>
  <c r="AA37" i="2"/>
  <c r="AB37" i="2"/>
  <c r="AA171" i="2"/>
  <c r="AB171" i="2"/>
  <c r="Z51" i="2"/>
  <c r="AA51" i="2"/>
  <c r="AB51" i="2"/>
  <c r="AC51" i="2"/>
  <c r="AB88" i="2"/>
  <c r="AC88" i="2"/>
  <c r="Z88" i="2"/>
  <c r="AA88" i="2"/>
  <c r="AA47" i="2"/>
  <c r="AB47" i="2"/>
  <c r="AA66" i="2"/>
  <c r="AB66" i="2"/>
  <c r="AC66" i="2"/>
  <c r="Z66" i="2"/>
  <c r="AC31" i="2"/>
  <c r="Z31" i="2"/>
  <c r="AA31" i="2"/>
  <c r="AB31" i="2"/>
  <c r="AA90" i="2"/>
  <c r="AB90" i="2"/>
  <c r="AC90" i="2"/>
  <c r="Z90" i="2"/>
  <c r="Z24" i="2"/>
  <c r="AA24" i="2"/>
  <c r="AB24" i="2"/>
  <c r="AC24" i="2"/>
  <c r="AA35" i="2"/>
  <c r="AB35" i="2"/>
  <c r="Z35" i="2"/>
  <c r="AC35" i="2"/>
  <c r="O58" i="2"/>
  <c r="O68" i="2"/>
  <c r="O76" i="2"/>
  <c r="T174" i="2"/>
  <c r="U173" i="2"/>
  <c r="T175" i="2"/>
  <c r="X171" i="2"/>
  <c r="O92" i="2"/>
  <c r="U174" i="2"/>
  <c r="BO173" i="2"/>
  <c r="P173" i="2" s="1"/>
  <c r="V173" i="2"/>
  <c r="Y173" i="2" s="1"/>
  <c r="U175" i="2"/>
  <c r="O86" i="2"/>
  <c r="O28" i="2"/>
  <c r="BO174" i="2"/>
  <c r="Q174" i="2" s="1"/>
  <c r="V174" i="2"/>
  <c r="Y174" i="2" s="1"/>
  <c r="BO175" i="2"/>
  <c r="P175" i="2" s="1"/>
  <c r="V175" i="2"/>
  <c r="Y175" i="2" s="1"/>
  <c r="P98" i="2"/>
  <c r="O72" i="2"/>
  <c r="O64" i="2"/>
  <c r="O41" i="2"/>
  <c r="T173" i="2"/>
  <c r="V172" i="2"/>
  <c r="Y172" i="2" s="1"/>
  <c r="BO172" i="2"/>
  <c r="O172" i="2" s="1"/>
  <c r="T75" i="2"/>
  <c r="V63" i="2"/>
  <c r="Y63" i="2" s="1"/>
  <c r="BO63" i="2"/>
  <c r="O63" i="2" s="1"/>
  <c r="T91" i="2"/>
  <c r="V59" i="2"/>
  <c r="Y59" i="2" s="1"/>
  <c r="BO59" i="2"/>
  <c r="O59" i="2" s="1"/>
  <c r="T67" i="2"/>
  <c r="U40" i="2"/>
  <c r="T69" i="2"/>
  <c r="V97" i="2"/>
  <c r="Y97" i="2" s="1"/>
  <c r="BO97" i="2"/>
  <c r="O97" i="2" s="1"/>
  <c r="X78" i="2"/>
  <c r="U55" i="2"/>
  <c r="T29" i="2"/>
  <c r="P52" i="2"/>
  <c r="P56" i="2"/>
  <c r="BO85" i="2"/>
  <c r="O85" i="2" s="1"/>
  <c r="V85" i="2"/>
  <c r="Y85" i="2" s="1"/>
  <c r="V93" i="2"/>
  <c r="Y93" i="2" s="1"/>
  <c r="BO93" i="2"/>
  <c r="O93" i="2" s="1"/>
  <c r="X23" i="2"/>
  <c r="V42" i="2"/>
  <c r="Y42" i="2" s="1"/>
  <c r="BO42" i="2"/>
  <c r="O42" i="2" s="1"/>
  <c r="U89" i="2"/>
  <c r="P44" i="2"/>
  <c r="Q58" i="2"/>
  <c r="U34" i="2"/>
  <c r="Q50" i="2"/>
  <c r="X64" i="2"/>
  <c r="Q98" i="2"/>
  <c r="U38" i="2"/>
  <c r="P84" i="2"/>
  <c r="P66" i="2"/>
  <c r="Q46" i="2"/>
  <c r="U95" i="2"/>
  <c r="T25" i="2"/>
  <c r="Q56" i="2"/>
  <c r="O39" i="2"/>
  <c r="O60" i="2"/>
  <c r="Q64" i="2"/>
  <c r="T57" i="2"/>
  <c r="R48" i="2"/>
  <c r="Q66" i="2"/>
  <c r="R52" i="2"/>
  <c r="T61" i="2"/>
  <c r="V87" i="2"/>
  <c r="Y87" i="2" s="1"/>
  <c r="BO87" i="2"/>
  <c r="O87" i="2" s="1"/>
  <c r="X28" i="2"/>
  <c r="T53" i="2"/>
  <c r="U79" i="2"/>
  <c r="O78" i="2"/>
  <c r="U172" i="2"/>
  <c r="U75" i="2"/>
  <c r="V91" i="2"/>
  <c r="Y91" i="2" s="1"/>
  <c r="BO91" i="2"/>
  <c r="Q91" i="2" s="1"/>
  <c r="T83" i="2"/>
  <c r="T77" i="2"/>
  <c r="U67" i="2"/>
  <c r="U69" i="2"/>
  <c r="U97" i="2"/>
  <c r="X58" i="2"/>
  <c r="P78" i="2"/>
  <c r="V55" i="2"/>
  <c r="Y55" i="2" s="1"/>
  <c r="BO55" i="2"/>
  <c r="P55" i="2" s="1"/>
  <c r="T65" i="2"/>
  <c r="X76" i="2"/>
  <c r="Q169" i="2"/>
  <c r="U29" i="2"/>
  <c r="X72" i="2"/>
  <c r="T170" i="2"/>
  <c r="T73" i="2"/>
  <c r="U93" i="2"/>
  <c r="P23" i="2"/>
  <c r="U42" i="2"/>
  <c r="Q62" i="2"/>
  <c r="R169" i="2"/>
  <c r="U25" i="2"/>
  <c r="T43" i="2"/>
  <c r="R36" i="2"/>
  <c r="T71" i="2"/>
  <c r="Q171" i="2"/>
  <c r="O49" i="2"/>
  <c r="R62" i="2"/>
  <c r="X169" i="2"/>
  <c r="U57" i="2"/>
  <c r="R46" i="2"/>
  <c r="T99" i="2"/>
  <c r="U61" i="2"/>
  <c r="X54" i="2"/>
  <c r="X86" i="2"/>
  <c r="X68" i="2"/>
  <c r="T81" i="2"/>
  <c r="U53" i="2"/>
  <c r="Q26" i="2"/>
  <c r="X49" i="2"/>
  <c r="V79" i="2"/>
  <c r="Y79" i="2" s="1"/>
  <c r="BO79" i="2"/>
  <c r="P79" i="2" s="1"/>
  <c r="X60" i="2"/>
  <c r="O62" i="2"/>
  <c r="O169" i="2"/>
  <c r="V75" i="2"/>
  <c r="Y75" i="2" s="1"/>
  <c r="BO75" i="2"/>
  <c r="P75" i="2" s="1"/>
  <c r="T63" i="2"/>
  <c r="U91" i="2"/>
  <c r="U83" i="2"/>
  <c r="U77" i="2"/>
  <c r="T59" i="2"/>
  <c r="V67" i="2"/>
  <c r="Y67" i="2" s="1"/>
  <c r="BO67" i="2"/>
  <c r="P67" i="2" s="1"/>
  <c r="T40" i="2"/>
  <c r="BO69" i="2"/>
  <c r="O69" i="2" s="1"/>
  <c r="V69" i="2"/>
  <c r="Y69" i="2" s="1"/>
  <c r="O23" i="2"/>
  <c r="P58" i="2"/>
  <c r="X62" i="2"/>
  <c r="O98" i="2"/>
  <c r="U65" i="2"/>
  <c r="P76" i="2"/>
  <c r="O74" i="2"/>
  <c r="V29" i="2"/>
  <c r="Y29" i="2" s="1"/>
  <c r="BO29" i="2"/>
  <c r="Q29" i="2" s="1"/>
  <c r="P48" i="2"/>
  <c r="X46" i="2"/>
  <c r="P72" i="2"/>
  <c r="V170" i="2"/>
  <c r="Y170" i="2" s="1"/>
  <c r="BO170" i="2"/>
  <c r="R170" i="2" s="1"/>
  <c r="T85" i="2"/>
  <c r="U73" i="2"/>
  <c r="T89" i="2"/>
  <c r="T34" i="2"/>
  <c r="Q76" i="2"/>
  <c r="P74" i="2"/>
  <c r="T38" i="2"/>
  <c r="Q52" i="2"/>
  <c r="T95" i="2"/>
  <c r="O54" i="2"/>
  <c r="V25" i="2"/>
  <c r="Y25" i="2" s="1"/>
  <c r="BO25" i="2"/>
  <c r="Q25" i="2" s="1"/>
  <c r="Q72" i="2"/>
  <c r="V43" i="2"/>
  <c r="Y43" i="2" s="1"/>
  <c r="BO43" i="2"/>
  <c r="R43" i="2" s="1"/>
  <c r="Q23" i="2"/>
  <c r="U71" i="2"/>
  <c r="R78" i="2"/>
  <c r="Q80" i="2"/>
  <c r="BO57" i="2"/>
  <c r="Q57" i="2" s="1"/>
  <c r="V57" i="2"/>
  <c r="Y57" i="2" s="1"/>
  <c r="V99" i="2"/>
  <c r="Y99" i="2" s="1"/>
  <c r="BO99" i="2"/>
  <c r="O99" i="2" s="1"/>
  <c r="BO61" i="2"/>
  <c r="Q61" i="2" s="1"/>
  <c r="V61" i="2"/>
  <c r="Y61" i="2" s="1"/>
  <c r="T87" i="2"/>
  <c r="R56" i="2"/>
  <c r="U81" i="2"/>
  <c r="BO53" i="2"/>
  <c r="P53" i="2" s="1"/>
  <c r="V53" i="2"/>
  <c r="Y53" i="2" s="1"/>
  <c r="X82" i="2"/>
  <c r="T172" i="2"/>
  <c r="U63" i="2"/>
  <c r="V83" i="2"/>
  <c r="Y83" i="2" s="1"/>
  <c r="BO83" i="2"/>
  <c r="P83" i="2" s="1"/>
  <c r="BO77" i="2"/>
  <c r="Q77" i="2" s="1"/>
  <c r="V77" i="2"/>
  <c r="Y77" i="2" s="1"/>
  <c r="U59" i="2"/>
  <c r="O94" i="2"/>
  <c r="V40" i="2"/>
  <c r="Y40" i="2" s="1"/>
  <c r="BO40" i="2"/>
  <c r="R40" i="2" s="1"/>
  <c r="T97" i="2"/>
  <c r="T55" i="2"/>
  <c r="O80" i="2"/>
  <c r="BO65" i="2"/>
  <c r="R65" i="2" s="1"/>
  <c r="V65" i="2"/>
  <c r="Y65" i="2" s="1"/>
  <c r="X56" i="2"/>
  <c r="U170" i="2"/>
  <c r="U85" i="2"/>
  <c r="BO73" i="2"/>
  <c r="O73" i="2" s="1"/>
  <c r="V73" i="2"/>
  <c r="Y73" i="2" s="1"/>
  <c r="T93" i="2"/>
  <c r="T42" i="2"/>
  <c r="V89" i="2"/>
  <c r="Y89" i="2" s="1"/>
  <c r="BO89" i="2"/>
  <c r="P89" i="2" s="1"/>
  <c r="X44" i="2"/>
  <c r="V34" i="2"/>
  <c r="Y34" i="2" s="1"/>
  <c r="BO34" i="2"/>
  <c r="P34" i="2" s="1"/>
  <c r="V38" i="2"/>
  <c r="Y38" i="2" s="1"/>
  <c r="BO38" i="2"/>
  <c r="P38" i="2" s="1"/>
  <c r="X84" i="2"/>
  <c r="X66" i="2"/>
  <c r="V95" i="2"/>
  <c r="Y95" i="2" s="1"/>
  <c r="BO95" i="2"/>
  <c r="R95" i="2" s="1"/>
  <c r="U43" i="2"/>
  <c r="V71" i="2"/>
  <c r="Y71" i="2" s="1"/>
  <c r="BO71" i="2"/>
  <c r="R71" i="2" s="1"/>
  <c r="Q44" i="2"/>
  <c r="S51" i="2"/>
  <c r="U99" i="2"/>
  <c r="U87" i="2"/>
  <c r="BO81" i="2"/>
  <c r="R81" i="2" s="1"/>
  <c r="V81" i="2"/>
  <c r="Y81" i="2" s="1"/>
  <c r="T79" i="2"/>
  <c r="X51" i="2" l="1"/>
  <c r="X36" i="2"/>
  <c r="Q60" i="2"/>
  <c r="Q42" i="2"/>
  <c r="AB96" i="2"/>
  <c r="O48" i="2"/>
  <c r="AA96" i="2"/>
  <c r="AB50" i="2"/>
  <c r="R84" i="2"/>
  <c r="P24" i="2"/>
  <c r="S24" i="2" s="1"/>
  <c r="AC47" i="2"/>
  <c r="Z96" i="2"/>
  <c r="AA50" i="2"/>
  <c r="P37" i="2"/>
  <c r="S37" i="2" s="1"/>
  <c r="R74" i="2"/>
  <c r="S74" i="2" s="1"/>
  <c r="P27" i="2"/>
  <c r="S27" i="2" s="1"/>
  <c r="X70" i="2"/>
  <c r="X98" i="2"/>
  <c r="R22" i="2"/>
  <c r="X37" i="2"/>
  <c r="X85" i="2"/>
  <c r="R50" i="2"/>
  <c r="X48" i="2"/>
  <c r="Q82" i="2"/>
  <c r="S88" i="2"/>
  <c r="X94" i="2"/>
  <c r="Z171" i="2"/>
  <c r="R47" i="2"/>
  <c r="S47" i="2" s="1"/>
  <c r="R80" i="2"/>
  <c r="S80" i="2" s="1"/>
  <c r="O82" i="2"/>
  <c r="AA82" i="2" s="1"/>
  <c r="R171" i="2"/>
  <c r="S171" i="2" s="1"/>
  <c r="O84" i="2"/>
  <c r="AA84" i="2" s="1"/>
  <c r="Q37" i="2"/>
  <c r="R24" i="2"/>
  <c r="S28" i="2"/>
  <c r="Q70" i="2"/>
  <c r="X50" i="2"/>
  <c r="O70" i="2"/>
  <c r="S70" i="2" s="1"/>
  <c r="S30" i="2"/>
  <c r="Q96" i="2"/>
  <c r="Q32" i="2"/>
  <c r="X32" i="2"/>
  <c r="S96" i="2"/>
  <c r="Z50" i="2"/>
  <c r="Q22" i="2"/>
  <c r="AA30" i="2"/>
  <c r="Z30" i="2"/>
  <c r="P22" i="2"/>
  <c r="Q87" i="2"/>
  <c r="P50" i="2"/>
  <c r="AC30" i="2"/>
  <c r="R70" i="2"/>
  <c r="O32" i="2"/>
  <c r="R67" i="2"/>
  <c r="S90" i="2"/>
  <c r="Z37" i="2"/>
  <c r="S176" i="2"/>
  <c r="O26" i="2"/>
  <c r="AB26" i="2" s="1"/>
  <c r="AC22" i="2"/>
  <c r="R32" i="2"/>
  <c r="S32" i="2" s="1"/>
  <c r="S86" i="2"/>
  <c r="AB22" i="2"/>
  <c r="Q36" i="2"/>
  <c r="S68" i="2"/>
  <c r="Z22" i="2"/>
  <c r="X22" i="2"/>
  <c r="P94" i="2"/>
  <c r="O36" i="2"/>
  <c r="Q94" i="2"/>
  <c r="S41" i="2"/>
  <c r="R91" i="2"/>
  <c r="Q79" i="2"/>
  <c r="AC176" i="2"/>
  <c r="AB176" i="2"/>
  <c r="R93" i="2"/>
  <c r="P59" i="2"/>
  <c r="R61" i="2"/>
  <c r="R175" i="2"/>
  <c r="S35" i="2"/>
  <c r="Q93" i="2"/>
  <c r="X59" i="2"/>
  <c r="R42" i="2"/>
  <c r="S31" i="2"/>
  <c r="R79" i="2"/>
  <c r="AB46" i="2"/>
  <c r="AA46" i="2"/>
  <c r="S33" i="2"/>
  <c r="P63" i="2"/>
  <c r="Z46" i="2"/>
  <c r="S46" i="2"/>
  <c r="AB44" i="2"/>
  <c r="P85" i="2"/>
  <c r="Q55" i="2"/>
  <c r="Q85" i="2"/>
  <c r="Q59" i="2"/>
  <c r="R75" i="2"/>
  <c r="P43" i="2"/>
  <c r="X63" i="2"/>
  <c r="R55" i="2"/>
  <c r="Q63" i="2"/>
  <c r="R85" i="2"/>
  <c r="O55" i="2"/>
  <c r="AC55" i="2" s="1"/>
  <c r="R69" i="2"/>
  <c r="X93" i="2"/>
  <c r="R59" i="2"/>
  <c r="S64" i="2"/>
  <c r="R57" i="2"/>
  <c r="X43" i="2"/>
  <c r="R29" i="2"/>
  <c r="P42" i="2"/>
  <c r="P93" i="2"/>
  <c r="X91" i="2"/>
  <c r="X97" i="2"/>
  <c r="X172" i="2"/>
  <c r="R97" i="2"/>
  <c r="P99" i="2"/>
  <c r="X170" i="2"/>
  <c r="X87" i="2"/>
  <c r="Q97" i="2"/>
  <c r="S92" i="2"/>
  <c r="S48" i="2"/>
  <c r="R87" i="2"/>
  <c r="X42" i="2"/>
  <c r="P172" i="2"/>
  <c r="AA44" i="2"/>
  <c r="S44" i="2"/>
  <c r="R53" i="2"/>
  <c r="P87" i="2"/>
  <c r="R25" i="2"/>
  <c r="Q172" i="2"/>
  <c r="S58" i="2"/>
  <c r="R172" i="2"/>
  <c r="AC44" i="2"/>
  <c r="X99" i="2"/>
  <c r="P170" i="2"/>
  <c r="P91" i="2"/>
  <c r="P97" i="2"/>
  <c r="R63" i="2"/>
  <c r="Q173" i="2"/>
  <c r="R173" i="2"/>
  <c r="O38" i="2"/>
  <c r="AB38" i="2" s="1"/>
  <c r="O53" i="2"/>
  <c r="AC99" i="2"/>
  <c r="Z99" i="2"/>
  <c r="AB99" i="2"/>
  <c r="AA99" i="2"/>
  <c r="S54" i="2"/>
  <c r="AB54" i="2"/>
  <c r="AC54" i="2"/>
  <c r="Z54" i="2"/>
  <c r="AA54" i="2"/>
  <c r="Z69" i="2"/>
  <c r="AA69" i="2"/>
  <c r="AB69" i="2"/>
  <c r="AC69" i="2"/>
  <c r="S62" i="2"/>
  <c r="AC62" i="2"/>
  <c r="Z62" i="2"/>
  <c r="AA62" i="2"/>
  <c r="AB62" i="2"/>
  <c r="Z87" i="2"/>
  <c r="AA87" i="2"/>
  <c r="AB87" i="2"/>
  <c r="AC87" i="2"/>
  <c r="S60" i="2"/>
  <c r="Z60" i="2"/>
  <c r="AA60" i="2"/>
  <c r="AB60" i="2"/>
  <c r="AC60" i="2"/>
  <c r="S39" i="2"/>
  <c r="Z39" i="2"/>
  <c r="AA39" i="2"/>
  <c r="AB39" i="2"/>
  <c r="AC39" i="2"/>
  <c r="AA42" i="2"/>
  <c r="AB42" i="2"/>
  <c r="AC42" i="2"/>
  <c r="Z42" i="2"/>
  <c r="Z93" i="2"/>
  <c r="AA93" i="2"/>
  <c r="AB93" i="2"/>
  <c r="AC93" i="2"/>
  <c r="AA59" i="2"/>
  <c r="AB59" i="2"/>
  <c r="Z59" i="2"/>
  <c r="AC59" i="2"/>
  <c r="AA41" i="2"/>
  <c r="AB41" i="2"/>
  <c r="AC41" i="2"/>
  <c r="Z41" i="2"/>
  <c r="Z72" i="2"/>
  <c r="AA72" i="2"/>
  <c r="AB72" i="2"/>
  <c r="AC72" i="2"/>
  <c r="Z94" i="2"/>
  <c r="AA94" i="2"/>
  <c r="AB94" i="2"/>
  <c r="AC94" i="2"/>
  <c r="AC85" i="2"/>
  <c r="Z85" i="2"/>
  <c r="AA85" i="2"/>
  <c r="AB85" i="2"/>
  <c r="Z63" i="2"/>
  <c r="AA63" i="2"/>
  <c r="AB63" i="2"/>
  <c r="AC63" i="2"/>
  <c r="AB172" i="2"/>
  <c r="AC172" i="2"/>
  <c r="Z172" i="2"/>
  <c r="AA172" i="2"/>
  <c r="Z70" i="2"/>
  <c r="AA70" i="2"/>
  <c r="AC70" i="2"/>
  <c r="AB70" i="2"/>
  <c r="Z84" i="2"/>
  <c r="Z48" i="2"/>
  <c r="AA48" i="2"/>
  <c r="AB48" i="2"/>
  <c r="AC48" i="2"/>
  <c r="AA26" i="2"/>
  <c r="AC76" i="2"/>
  <c r="AA76" i="2"/>
  <c r="AB76" i="2"/>
  <c r="Z76" i="2"/>
  <c r="AB80" i="2"/>
  <c r="Z80" i="2"/>
  <c r="AA80" i="2"/>
  <c r="AC80" i="2"/>
  <c r="AA23" i="2"/>
  <c r="AC23" i="2"/>
  <c r="Z23" i="2"/>
  <c r="AB23" i="2"/>
  <c r="AB78" i="2"/>
  <c r="Z78" i="2"/>
  <c r="AA78" i="2"/>
  <c r="AC78" i="2"/>
  <c r="AB97" i="2"/>
  <c r="AC97" i="2"/>
  <c r="AA97" i="2"/>
  <c r="Z97" i="2"/>
  <c r="AB64" i="2"/>
  <c r="AC64" i="2"/>
  <c r="Z64" i="2"/>
  <c r="AA64" i="2"/>
  <c r="AC28" i="2"/>
  <c r="Z28" i="2"/>
  <c r="AA28" i="2"/>
  <c r="AB28" i="2"/>
  <c r="AA92" i="2"/>
  <c r="AB92" i="2"/>
  <c r="AC92" i="2"/>
  <c r="Z92" i="2"/>
  <c r="Z58" i="2"/>
  <c r="AA58" i="2"/>
  <c r="AB58" i="2"/>
  <c r="AC58" i="2"/>
  <c r="O34" i="2"/>
  <c r="AC73" i="2"/>
  <c r="Z73" i="2"/>
  <c r="AA73" i="2"/>
  <c r="AB73" i="2"/>
  <c r="AC74" i="2"/>
  <c r="Z74" i="2"/>
  <c r="AA74" i="2"/>
  <c r="AB74" i="2"/>
  <c r="S98" i="2"/>
  <c r="AB98" i="2"/>
  <c r="AC98" i="2"/>
  <c r="AA98" i="2"/>
  <c r="Z98" i="2"/>
  <c r="S169" i="2"/>
  <c r="AB169" i="2"/>
  <c r="AC169" i="2"/>
  <c r="Z169" i="2"/>
  <c r="AA169" i="2"/>
  <c r="O79" i="2"/>
  <c r="S49" i="2"/>
  <c r="AC49" i="2"/>
  <c r="Z49" i="2"/>
  <c r="AB49" i="2"/>
  <c r="AA49" i="2"/>
  <c r="AC86" i="2"/>
  <c r="Z86" i="2"/>
  <c r="AA86" i="2"/>
  <c r="AB86" i="2"/>
  <c r="AA68" i="2"/>
  <c r="AB68" i="2"/>
  <c r="Z68" i="2"/>
  <c r="AC68" i="2"/>
  <c r="O174" i="2"/>
  <c r="R174" i="2"/>
  <c r="O173" i="2"/>
  <c r="O57" i="2"/>
  <c r="O40" i="2"/>
  <c r="S66" i="2"/>
  <c r="S72" i="2"/>
  <c r="O67" i="2"/>
  <c r="S56" i="2"/>
  <c r="S52" i="2"/>
  <c r="P174" i="2"/>
  <c r="X173" i="2"/>
  <c r="O81" i="2"/>
  <c r="O71" i="2"/>
  <c r="O83" i="2"/>
  <c r="S76" i="2"/>
  <c r="O175" i="2"/>
  <c r="X175" i="2"/>
  <c r="X174" i="2"/>
  <c r="Q175" i="2"/>
  <c r="P81" i="2"/>
  <c r="Q34" i="2"/>
  <c r="X65" i="2"/>
  <c r="X61" i="2"/>
  <c r="Q99" i="2"/>
  <c r="X25" i="2"/>
  <c r="R34" i="2"/>
  <c r="X29" i="2"/>
  <c r="P69" i="2"/>
  <c r="Q83" i="2"/>
  <c r="S78" i="2"/>
  <c r="X79" i="2"/>
  <c r="Q53" i="2"/>
  <c r="R99" i="2"/>
  <c r="X89" i="2"/>
  <c r="X55" i="2"/>
  <c r="P40" i="2"/>
  <c r="Q67" i="2"/>
  <c r="R77" i="2"/>
  <c r="Q75" i="2"/>
  <c r="O43" i="2"/>
  <c r="Q38" i="2"/>
  <c r="X73" i="2"/>
  <c r="O170" i="2"/>
  <c r="P65" i="2"/>
  <c r="O75" i="2"/>
  <c r="X53" i="2"/>
  <c r="P61" i="2"/>
  <c r="X57" i="2"/>
  <c r="Q43" i="2"/>
  <c r="P25" i="2"/>
  <c r="Q73" i="2"/>
  <c r="Q170" i="2"/>
  <c r="P29" i="2"/>
  <c r="Q65" i="2"/>
  <c r="X67" i="2"/>
  <c r="P95" i="2"/>
  <c r="R73" i="2"/>
  <c r="Q69" i="2"/>
  <c r="R83" i="2"/>
  <c r="O95" i="2"/>
  <c r="O77" i="2"/>
  <c r="O61" i="2"/>
  <c r="X71" i="2"/>
  <c r="O25" i="2"/>
  <c r="Q95" i="2"/>
  <c r="P73" i="2"/>
  <c r="O29" i="2"/>
  <c r="Q40" i="2"/>
  <c r="X77" i="2"/>
  <c r="X83" i="2"/>
  <c r="P57" i="2"/>
  <c r="R38" i="2"/>
  <c r="O91" i="2"/>
  <c r="X75" i="2"/>
  <c r="X95" i="2"/>
  <c r="X38" i="2"/>
  <c r="X34" i="2"/>
  <c r="O89" i="2"/>
  <c r="O65" i="2"/>
  <c r="X81" i="2"/>
  <c r="P71" i="2"/>
  <c r="Q89" i="2"/>
  <c r="S23" i="2"/>
  <c r="P77" i="2"/>
  <c r="Q81" i="2"/>
  <c r="Q71" i="2"/>
  <c r="R89" i="2"/>
  <c r="X69" i="2"/>
  <c r="X40" i="2"/>
  <c r="AC82" i="2" l="1"/>
  <c r="Z82" i="2"/>
  <c r="S84" i="2"/>
  <c r="AC26" i="2"/>
  <c r="AB82" i="2"/>
  <c r="S82" i="2"/>
  <c r="AC84" i="2"/>
  <c r="S50" i="2"/>
  <c r="Z26" i="2"/>
  <c r="S93" i="2"/>
  <c r="S87" i="2"/>
  <c r="AB84" i="2"/>
  <c r="S42" i="2"/>
  <c r="S22" i="2"/>
  <c r="S85" i="2"/>
  <c r="S83" i="2"/>
  <c r="S63" i="2"/>
  <c r="S36" i="2"/>
  <c r="AB32" i="2"/>
  <c r="Z32" i="2"/>
  <c r="AC32" i="2"/>
  <c r="AA32" i="2"/>
  <c r="S79" i="2"/>
  <c r="S94" i="2"/>
  <c r="S26" i="2"/>
  <c r="S59" i="2"/>
  <c r="AC36" i="2"/>
  <c r="S55" i="2"/>
  <c r="AB36" i="2"/>
  <c r="AB55" i="2"/>
  <c r="AA36" i="2"/>
  <c r="AA55" i="2"/>
  <c r="Z36" i="2"/>
  <c r="Z55" i="2"/>
  <c r="AC38" i="2"/>
  <c r="S57" i="2"/>
  <c r="AA38" i="2"/>
  <c r="S97" i="2"/>
  <c r="Z38" i="2"/>
  <c r="S173" i="2"/>
  <c r="S73" i="2"/>
  <c r="S67" i="2"/>
  <c r="S172" i="2"/>
  <c r="S174" i="2"/>
  <c r="S40" i="2"/>
  <c r="S53" i="2"/>
  <c r="AC173" i="2"/>
  <c r="Z173" i="2"/>
  <c r="AA173" i="2"/>
  <c r="AB173" i="2"/>
  <c r="AA175" i="2"/>
  <c r="AB175" i="2"/>
  <c r="AC175" i="2"/>
  <c r="Z175" i="2"/>
  <c r="Z174" i="2"/>
  <c r="AA174" i="2"/>
  <c r="AB174" i="2"/>
  <c r="AC174" i="2"/>
  <c r="S71" i="2"/>
  <c r="S99" i="2"/>
  <c r="AA65" i="2"/>
  <c r="AB65" i="2"/>
  <c r="AC65" i="2"/>
  <c r="Z65" i="2"/>
  <c r="AB43" i="2"/>
  <c r="AC43" i="2"/>
  <c r="Z43" i="2"/>
  <c r="AA43" i="2"/>
  <c r="AB67" i="2"/>
  <c r="AC67" i="2"/>
  <c r="Z67" i="2"/>
  <c r="AA67" i="2"/>
  <c r="AA89" i="2"/>
  <c r="AB89" i="2"/>
  <c r="AC89" i="2"/>
  <c r="Z89" i="2"/>
  <c r="AB29" i="2"/>
  <c r="AC29" i="2"/>
  <c r="Z29" i="2"/>
  <c r="AA29" i="2"/>
  <c r="AC61" i="2"/>
  <c r="Z61" i="2"/>
  <c r="AA61" i="2"/>
  <c r="AB61" i="2"/>
  <c r="AB77" i="2"/>
  <c r="AC77" i="2"/>
  <c r="Z77" i="2"/>
  <c r="AA77" i="2"/>
  <c r="AA95" i="2"/>
  <c r="AB95" i="2"/>
  <c r="Z95" i="2"/>
  <c r="AC95" i="2"/>
  <c r="S75" i="2"/>
  <c r="Z75" i="2"/>
  <c r="AB75" i="2"/>
  <c r="AC75" i="2"/>
  <c r="AA75" i="2"/>
  <c r="Z57" i="2"/>
  <c r="AA57" i="2"/>
  <c r="AC57" i="2"/>
  <c r="AB57" i="2"/>
  <c r="AC79" i="2"/>
  <c r="Z79" i="2"/>
  <c r="AA79" i="2"/>
  <c r="AB79" i="2"/>
  <c r="AB53" i="2"/>
  <c r="AC53" i="2"/>
  <c r="Z53" i="2"/>
  <c r="AA53" i="2"/>
  <c r="AA170" i="2"/>
  <c r="AB170" i="2"/>
  <c r="AC170" i="2"/>
  <c r="Z170" i="2"/>
  <c r="AA83" i="2"/>
  <c r="AB83" i="2"/>
  <c r="AC83" i="2"/>
  <c r="Z83" i="2"/>
  <c r="AA71" i="2"/>
  <c r="AB71" i="2"/>
  <c r="AC71" i="2"/>
  <c r="Z71" i="2"/>
  <c r="Z34" i="2"/>
  <c r="AA34" i="2"/>
  <c r="AB34" i="2"/>
  <c r="AC34" i="2"/>
  <c r="S91" i="2"/>
  <c r="AB91" i="2"/>
  <c r="AC91" i="2"/>
  <c r="Z91" i="2"/>
  <c r="AA91" i="2"/>
  <c r="S25" i="2"/>
  <c r="AC25" i="2"/>
  <c r="Z25" i="2"/>
  <c r="AB25" i="2"/>
  <c r="AA25" i="2"/>
  <c r="Z81" i="2"/>
  <c r="AA81" i="2"/>
  <c r="AB81" i="2"/>
  <c r="AC81" i="2"/>
  <c r="AB40" i="2"/>
  <c r="AC40" i="2"/>
  <c r="Z40" i="2"/>
  <c r="AA40" i="2"/>
  <c r="S89" i="2"/>
  <c r="S69" i="2"/>
  <c r="S34" i="2"/>
  <c r="S38" i="2"/>
  <c r="S81" i="2"/>
  <c r="S175" i="2"/>
  <c r="S65" i="2"/>
  <c r="S61" i="2"/>
  <c r="S77" i="2"/>
  <c r="S170" i="2"/>
  <c r="S95" i="2"/>
  <c r="S29" i="2"/>
  <c r="S43" i="2"/>
</calcChain>
</file>

<file path=xl/sharedStrings.xml><?xml version="1.0" encoding="utf-8"?>
<sst xmlns="http://schemas.openxmlformats.org/spreadsheetml/2006/main" count="449" uniqueCount="229">
  <si>
    <t>left</t>
  </si>
  <si>
    <t>Opx</t>
  </si>
  <si>
    <t>Cpx</t>
  </si>
  <si>
    <t>right</t>
  </si>
  <si>
    <t>olivine</t>
  </si>
  <si>
    <t>clinpyroxene</t>
  </si>
  <si>
    <t>orthopyroxene</t>
  </si>
  <si>
    <t>garnet</t>
  </si>
  <si>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</si>
  <si>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</si>
  <si>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</si>
  <si>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</si>
  <si>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</si>
  <si>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</si>
  <si>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</si>
  <si>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</si>
  <si>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</si>
  <si>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Cr2O3</t>
  </si>
  <si>
    <t>FmO</t>
  </si>
  <si>
    <t>(Mg,Fe)2SiO4</t>
  </si>
  <si>
    <t>Ca(Mg,Fe)Si2O6</t>
  </si>
  <si>
    <t>(Mg,Fe)2Si2O6</t>
  </si>
  <si>
    <t>(Mg,Fe)3Al2Si3O12</t>
  </si>
  <si>
    <t>X</t>
  </si>
  <si>
    <t>Y</t>
  </si>
  <si>
    <t>MgAl2O4</t>
  </si>
  <si>
    <t>Peridotite Bulk compositons</t>
  </si>
  <si>
    <t>Input</t>
  </si>
  <si>
    <t>Output</t>
  </si>
  <si>
    <t>sum</t>
  </si>
  <si>
    <t>Transofrmation Matrices</t>
  </si>
  <si>
    <t>Instructions:</t>
  </si>
  <si>
    <t>Ol</t>
  </si>
  <si>
    <t>Sum</t>
  </si>
  <si>
    <t>For Plotting</t>
  </si>
  <si>
    <t>Notes:</t>
  </si>
  <si>
    <t>1) Mole fractions of minerals are calculated using the transofrmation matrices in</t>
  </si>
  <si>
    <t>into x-y coordinates that can be plotted in Excel. They are set up so that Ol plots</t>
  </si>
  <si>
    <t xml:space="preserve"> at the top apex and opx plots at the bottom left apex.</t>
  </si>
  <si>
    <t>AlO1.5</t>
  </si>
  <si>
    <t>FMO</t>
  </si>
  <si>
    <t>Olivine</t>
  </si>
  <si>
    <t>Clinopyroxine</t>
  </si>
  <si>
    <t>Orthopyroxine</t>
  </si>
  <si>
    <t xml:space="preserve">(Mg,Fe)2Si2O6 </t>
  </si>
  <si>
    <t>Garnet</t>
  </si>
  <si>
    <t>(Mg,Fe,Ca)3Al2Si3O12</t>
  </si>
  <si>
    <t>Sp</t>
  </si>
  <si>
    <t>perid</t>
  </si>
  <si>
    <t>Msw-perid</t>
  </si>
  <si>
    <t>pyrox</t>
  </si>
  <si>
    <t>Qz-pyrox</t>
  </si>
  <si>
    <t>FmO/SiO2</t>
  </si>
  <si>
    <t>AII20-17-96</t>
  </si>
  <si>
    <t>AII20-17-63</t>
  </si>
  <si>
    <t>920D-2R2-33-38</t>
  </si>
  <si>
    <t>920B-2R1-20-26</t>
  </si>
  <si>
    <t>920D-16R3-64-70</t>
  </si>
  <si>
    <t>920B-10R1-102-108</t>
  </si>
  <si>
    <t>RC27-9-6-8</t>
  </si>
  <si>
    <t>920B-13R1-66-72</t>
  </si>
  <si>
    <t>920D-14R4-76-82</t>
  </si>
  <si>
    <t>6K-643-01</t>
  </si>
  <si>
    <t>EDUL-59-2-2</t>
  </si>
  <si>
    <t>CIRCE-93-HD7</t>
  </si>
  <si>
    <t>920D-14R3-7-12</t>
  </si>
  <si>
    <t>EDUL-21-5-1</t>
  </si>
  <si>
    <t>EDUL-42-4-3</t>
  </si>
  <si>
    <t>EDUL-21-5-2</t>
  </si>
  <si>
    <t>920D-18R2-35-41</t>
  </si>
  <si>
    <t>920D-22R6-111-117</t>
  </si>
  <si>
    <t>920D-22R5-75-80</t>
  </si>
  <si>
    <t>AII60-9-73-HD2</t>
  </si>
  <si>
    <t>1274A-3R1-85-86</t>
  </si>
  <si>
    <t>920D-12R3-35-39</t>
  </si>
  <si>
    <t>RC27-9-18-45</t>
  </si>
  <si>
    <t>920D-22R3-38-43</t>
  </si>
  <si>
    <t>920D-14R3-29-34</t>
  </si>
  <si>
    <t>HLY102-40-56</t>
  </si>
  <si>
    <t>920D-22R5-11-116</t>
  </si>
  <si>
    <t>670A-8R1-32-36</t>
  </si>
  <si>
    <t>920D-22R2-4-9</t>
  </si>
  <si>
    <t>920D-15R5-14-22</t>
  </si>
  <si>
    <t>920D-22R4-104-109</t>
  </si>
  <si>
    <t>EDUL-3-1</t>
  </si>
  <si>
    <t>920D-15R1-8-15</t>
  </si>
  <si>
    <t>S22-20-06</t>
  </si>
  <si>
    <t>Naut-KN14-8</t>
  </si>
  <si>
    <t>PS59-238-75</t>
  </si>
  <si>
    <t>S22-20-04</t>
  </si>
  <si>
    <t>CIRCE-93-HD3</t>
  </si>
  <si>
    <t>Naut-KN15-3</t>
  </si>
  <si>
    <t>Naut-SP03-12</t>
  </si>
  <si>
    <t>EDUL-24-1</t>
  </si>
  <si>
    <t>895D-7R2-129-133</t>
  </si>
  <si>
    <t>895D-3R1-38-43</t>
  </si>
  <si>
    <t>Van7-85-47</t>
  </si>
  <si>
    <t>Kn180-14-37</t>
  </si>
  <si>
    <t>PS86-6-26</t>
  </si>
  <si>
    <t>670A-6R1-54-56</t>
  </si>
  <si>
    <t>1274A-8R1-40-43</t>
  </si>
  <si>
    <t>V3306-IN19-M</t>
  </si>
  <si>
    <t>EDUL-21-7-2</t>
  </si>
  <si>
    <t>6K-643-06</t>
  </si>
  <si>
    <t>895C-3R1-35-39</t>
  </si>
  <si>
    <t>1274A-1R1-27-31</t>
  </si>
  <si>
    <t>AII32-8-6</t>
  </si>
  <si>
    <t>AII20-17-29</t>
  </si>
  <si>
    <t>Kn180-Jas112-84</t>
  </si>
  <si>
    <t>PS59-235-17</t>
  </si>
  <si>
    <t>1274A-18R1-13-16</t>
  </si>
  <si>
    <t>PS59-235-01</t>
  </si>
  <si>
    <t>Naut-KN14-6</t>
  </si>
  <si>
    <t>895D-3R1-116-120</t>
  </si>
  <si>
    <t>VULC5-41-55</t>
  </si>
  <si>
    <t>1274A-1R1-65-66</t>
  </si>
  <si>
    <t>670A-6R1-25-27</t>
  </si>
  <si>
    <t>895D-5R2-90-95</t>
  </si>
  <si>
    <t>ANTP-134-HD5</t>
  </si>
  <si>
    <t>895F-1R1-11-16</t>
  </si>
  <si>
    <t>IO11/76-56-50</t>
  </si>
  <si>
    <t>EDUL-23-3-2</t>
  </si>
  <si>
    <t>Van7-86-27</t>
  </si>
  <si>
    <t>AII32-8-12</t>
  </si>
  <si>
    <t>Van7-85-42</t>
  </si>
  <si>
    <t>IO11/76-60-56</t>
  </si>
  <si>
    <t>670A-6R1-19-22</t>
  </si>
  <si>
    <t>PS59-246-01</t>
  </si>
  <si>
    <t>DMM-WH05</t>
  </si>
  <si>
    <t>670A-6R1-38-40</t>
  </si>
  <si>
    <t>V3306-IN18-A</t>
  </si>
  <si>
    <t>VULC5-35-30</t>
  </si>
  <si>
    <t>CIRCE-93-HD4</t>
  </si>
  <si>
    <t>EDUL-6B-1-3</t>
  </si>
  <si>
    <t>Naut-SP03-06</t>
  </si>
  <si>
    <t>PS86-6-39</t>
  </si>
  <si>
    <t>1274A-18R1-112-113</t>
  </si>
  <si>
    <t>PS86-6-38</t>
  </si>
  <si>
    <t>S18-35-05</t>
  </si>
  <si>
    <t>670A-8R1-12-14</t>
  </si>
  <si>
    <t>PS59-201-40</t>
  </si>
  <si>
    <t>920D-5R2-76-82</t>
  </si>
  <si>
    <t>895D-4R3-97-101</t>
  </si>
  <si>
    <t>VULC5-35-1</t>
  </si>
  <si>
    <t>VULC5-41-30</t>
  </si>
  <si>
    <t>ANTP-126-HD2</t>
  </si>
  <si>
    <t>Kn180-14-66</t>
  </si>
  <si>
    <t>920D-12R3-29-35</t>
  </si>
  <si>
    <t>IO11/76-59-78</t>
  </si>
  <si>
    <t xml:space="preserve">EDUL-64-1-5 </t>
  </si>
  <si>
    <t>VULC5-35-37</t>
  </si>
  <si>
    <t>Naut-SP03-10</t>
  </si>
  <si>
    <t>VULC5-41-63</t>
  </si>
  <si>
    <t>AII20-17-77</t>
  </si>
  <si>
    <t>EDUL-56-3-8</t>
  </si>
  <si>
    <t xml:space="preserve">ANTP-126-D5 </t>
  </si>
  <si>
    <t>ANTP-134-HD3</t>
  </si>
  <si>
    <t>CD57-D1-1B-1</t>
  </si>
  <si>
    <t>V3306-IN18-B</t>
  </si>
  <si>
    <t>1274A-27R1-87-90</t>
  </si>
  <si>
    <t>S18-35-04</t>
  </si>
  <si>
    <t>670A-2R1-20-23</t>
  </si>
  <si>
    <t>V3306-IN19-C</t>
  </si>
  <si>
    <t>ANTP-87-HD9</t>
  </si>
  <si>
    <t>395A-18R1-2f</t>
  </si>
  <si>
    <t>JR31-52-03</t>
  </si>
  <si>
    <t>IO11/76-58-34</t>
  </si>
  <si>
    <t>395A-18R2-17g</t>
  </si>
  <si>
    <t>IO11/76-59-95</t>
  </si>
  <si>
    <t>JR31-52-08</t>
  </si>
  <si>
    <t>670A-7R1-25-27</t>
  </si>
  <si>
    <t>VULC5-41-29</t>
  </si>
  <si>
    <t>IO11/76-58-10</t>
  </si>
  <si>
    <t>VULC5-35-36</t>
  </si>
  <si>
    <t>IO11/76-60-61</t>
  </si>
  <si>
    <t>ANTP-134-HD8</t>
  </si>
  <si>
    <t>670A-5R2-139-142</t>
  </si>
  <si>
    <t>670A-9R1-63-65</t>
  </si>
  <si>
    <t>670A-5R1-8-11</t>
  </si>
  <si>
    <t>JR31-52-05</t>
  </si>
  <si>
    <t>PS86-6-40</t>
  </si>
  <si>
    <t>AII107-61-78</t>
  </si>
  <si>
    <t>895C-1R1-28-32</t>
  </si>
  <si>
    <t>SDM-4-1-37</t>
  </si>
  <si>
    <t>920B-12R4-84-90</t>
  </si>
  <si>
    <t>VULC5-35-47</t>
  </si>
  <si>
    <t>Van7-96-25</t>
  </si>
  <si>
    <t>IO11/76-56-10</t>
  </si>
  <si>
    <t>ANTP-126-HD5</t>
  </si>
  <si>
    <t>CD57-D2-2-2</t>
  </si>
  <si>
    <t>AII107-40-6</t>
  </si>
  <si>
    <t>EDUL-56-3-11</t>
  </si>
  <si>
    <t>920D-22R5-3-9</t>
  </si>
  <si>
    <t>895E-7R4-86-89</t>
  </si>
  <si>
    <t>1274A-1R1-88-90</t>
  </si>
  <si>
    <t>670A-8R1-6-8</t>
  </si>
  <si>
    <t>670A-9R-94-97</t>
  </si>
  <si>
    <t>P6707B-AT196-AE</t>
  </si>
  <si>
    <t>PS66-256-64</t>
  </si>
  <si>
    <t>V3306-IN19-AB</t>
  </si>
  <si>
    <t>IO11/76-56-57</t>
  </si>
  <si>
    <t>1274A-11R1-11-13</t>
  </si>
  <si>
    <t>HLY102-70-75</t>
  </si>
  <si>
    <t>HLY102-40-18</t>
  </si>
  <si>
    <t>920D-22R2-73-77</t>
  </si>
  <si>
    <t>Van7-85-27</t>
  </si>
  <si>
    <t>670A-6R1-4-6</t>
  </si>
  <si>
    <t>RC27-9-46-2</t>
  </si>
  <si>
    <t>Peridotites from Warren, J.W. (2016) Global variation in abyssal peridotite compositions, Lithos, 248-251, 193-219.</t>
  </si>
  <si>
    <t>Mg#</t>
  </si>
  <si>
    <t>Warren (2016)</t>
  </si>
  <si>
    <t>Gar</t>
  </si>
  <si>
    <t>Total cations</t>
  </si>
  <si>
    <t>Clinpyroxene</t>
  </si>
  <si>
    <t>Orthopyroxene</t>
  </si>
  <si>
    <t>1) Enter bulk composition of peridotite or pyroxenite in columns D to M</t>
  </si>
  <si>
    <t>2) Output is in columns O to V, which provide mole fractions of ol, cpx, opx and gar</t>
  </si>
  <si>
    <t>3) For plotting purposes, ol, cpx and opx are renormalized to unity (columns T to V)</t>
  </si>
  <si>
    <t>4) For a triangular plot, use x-y coordinates in Columns X and Y (see chart sheet "Tri plot")</t>
  </si>
  <si>
    <t>cells 3 to T6, and he inverse of this matrix in cells P11 to S14</t>
  </si>
  <si>
    <t>2) Columns X and Y use a trigonometric transformation of ternary coordinates</t>
  </si>
  <si>
    <t>You can make changes to cells Q10 to T13 to change the calcualted mineralogy</t>
  </si>
  <si>
    <r>
      <t>(Mg,Fe)</t>
    </r>
    <r>
      <rPr>
        <vertAlign val="subscript"/>
        <sz val="9"/>
        <rFont val="Verdana"/>
        <family val="2"/>
      </rPr>
      <t>2</t>
    </r>
    <r>
      <rPr>
        <sz val="9"/>
        <rFont val="Verdana"/>
        <family val="2"/>
      </rPr>
      <t>SiO</t>
    </r>
    <r>
      <rPr>
        <vertAlign val="subscript"/>
        <sz val="9"/>
        <rFont val="Verdana"/>
        <family val="2"/>
      </rPr>
      <t>4</t>
    </r>
  </si>
  <si>
    <r>
      <t>Ca(Mg,Fe)Si</t>
    </r>
    <r>
      <rPr>
        <vertAlign val="subscript"/>
        <sz val="9"/>
        <rFont val="Verdana"/>
        <family val="2"/>
      </rPr>
      <t>2</t>
    </r>
    <r>
      <rPr>
        <sz val="9"/>
        <rFont val="Verdana"/>
        <family val="2"/>
      </rPr>
      <t>O</t>
    </r>
    <r>
      <rPr>
        <vertAlign val="subscript"/>
        <sz val="9"/>
        <rFont val="Verdana"/>
        <family val="2"/>
      </rPr>
      <t>6</t>
    </r>
  </si>
  <si>
    <r>
      <t>(Mg,Fe)</t>
    </r>
    <r>
      <rPr>
        <vertAlign val="subscript"/>
        <sz val="9"/>
        <rFont val="Verdana"/>
        <family val="2"/>
      </rPr>
      <t>2</t>
    </r>
    <r>
      <rPr>
        <sz val="9"/>
        <rFont val="Verdana"/>
        <family val="2"/>
      </rPr>
      <t>Si</t>
    </r>
    <r>
      <rPr>
        <vertAlign val="subscript"/>
        <sz val="9"/>
        <rFont val="Verdana"/>
        <family val="2"/>
      </rPr>
      <t>2</t>
    </r>
    <r>
      <rPr>
        <sz val="9"/>
        <rFont val="Verdana"/>
        <family val="2"/>
      </rPr>
      <t>O</t>
    </r>
    <r>
      <rPr>
        <vertAlign val="subscript"/>
        <sz val="9"/>
        <rFont val="Verdana"/>
        <family val="2"/>
      </rPr>
      <t>6</t>
    </r>
  </si>
  <si>
    <r>
      <t>(Mg,Fe,Ca)</t>
    </r>
    <r>
      <rPr>
        <vertAlign val="subscript"/>
        <sz val="9"/>
        <rFont val="Verdana"/>
        <family val="2"/>
      </rPr>
      <t>3</t>
    </r>
    <r>
      <rPr>
        <sz val="9"/>
        <rFont val="Verdana"/>
        <family val="2"/>
      </rPr>
      <t>Al</t>
    </r>
    <r>
      <rPr>
        <vertAlign val="subscript"/>
        <sz val="9"/>
        <rFont val="Verdana"/>
        <family val="2"/>
      </rPr>
      <t>2</t>
    </r>
    <r>
      <rPr>
        <sz val="9"/>
        <rFont val="Verdana"/>
        <family val="2"/>
      </rPr>
      <t>Si</t>
    </r>
    <r>
      <rPr>
        <vertAlign val="subscript"/>
        <sz val="9"/>
        <rFont val="Verdana"/>
        <family val="2"/>
      </rPr>
      <t>3</t>
    </r>
    <r>
      <rPr>
        <sz val="9"/>
        <rFont val="Verdana"/>
        <family val="2"/>
      </rPr>
      <t>O</t>
    </r>
    <r>
      <rPr>
        <vertAlign val="subscript"/>
        <sz val="9"/>
        <rFont val="Verdana"/>
        <family val="2"/>
      </rPr>
      <t>12</t>
    </r>
  </si>
  <si>
    <r>
      <t>SiO</t>
    </r>
    <r>
      <rPr>
        <b/>
        <vertAlign val="subscript"/>
        <sz val="9"/>
        <rFont val="Verdana"/>
        <family val="2"/>
      </rPr>
      <t>2</t>
    </r>
  </si>
  <si>
    <r>
      <t>Al</t>
    </r>
    <r>
      <rPr>
        <b/>
        <vertAlign val="subscript"/>
        <sz val="9"/>
        <rFont val="Verdana"/>
        <family val="2"/>
      </rPr>
      <t>2</t>
    </r>
    <r>
      <rPr>
        <b/>
        <sz val="9"/>
        <rFont val="Verdana"/>
        <family val="2"/>
      </rPr>
      <t>O</t>
    </r>
    <r>
      <rPr>
        <b/>
        <vertAlign val="subscript"/>
        <sz val="9"/>
        <rFont val="Verdana"/>
        <family val="2"/>
      </rPr>
      <t>3</t>
    </r>
  </si>
  <si>
    <t xml:space="preserve">Renormalized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</si>
</sst>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Verdana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9"/>
      <name val="Geneva"/>
      <family val="2"/>
    </font>
    <font>
      <sz val="14"/>
      <color rgb="FFFF0000"/>
      <name val="Verdana"/>
      <family val="2"/>
    </font>
    <font>
      <sz val="10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vertAlign val="subscript"/>
      <sz val="9"/>
      <name val="Verdana"/>
      <family val="2"/>
    </font>
    <font>
      <b/>
      <vertAlign val="subscript"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left"/>
    </xf>
    <xf numFmtId="0" fontId="3" fillId="0" borderId="0" xfId="0" applyFont="1" applyFill="1"/>
    <xf numFmtId="0" fontId="1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0" fillId="5" borderId="0" xfId="0" applyFill="1"/>
    <xf numFmtId="0" fontId="3" fillId="5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3" fillId="3" borderId="2" xfId="0" applyFont="1" applyFill="1" applyBorder="1"/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3" fillId="3" borderId="0" xfId="0" applyFont="1" applyFill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7" fillId="5" borderId="9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164" fontId="8" fillId="0" borderId="0" xfId="1" applyNumberFormat="1" applyFont="1" applyFill="1" applyBorder="1"/>
    <xf numFmtId="2" fontId="8" fillId="0" borderId="0" xfId="1" applyNumberFormat="1" applyFont="1" applyFill="1" applyBorder="1"/>
    <xf numFmtId="0" fontId="8" fillId="2" borderId="0" xfId="0" applyFont="1" applyFill="1" applyBorder="1"/>
    <xf numFmtId="164" fontId="8" fillId="0" borderId="0" xfId="0" applyNumberFormat="1" applyFont="1" applyFill="1" applyBorder="1"/>
    <xf numFmtId="2" fontId="8" fillId="0" borderId="0" xfId="0" applyNumberFormat="1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4" borderId="0" xfId="0" applyFont="1" applyFill="1" applyBorder="1"/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9" fontId="8" fillId="2" borderId="0" xfId="4" applyNumberFormat="1" applyFont="1" applyFill="1" applyBorder="1"/>
    <xf numFmtId="2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/>
    <xf numFmtId="0" fontId="8" fillId="5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49" fontId="8" fillId="2" borderId="0" xfId="0" applyNumberFormat="1" applyFont="1" applyFill="1" applyBorder="1"/>
    <xf numFmtId="2" fontId="8" fillId="2" borderId="0" xfId="0" applyNumberFormat="1" applyFont="1" applyFill="1" applyBorder="1"/>
    <xf numFmtId="0" fontId="8" fillId="2" borderId="0" xfId="2" applyFont="1" applyFill="1" applyBorder="1" applyAlignment="1">
      <alignment horizontal="left"/>
    </xf>
    <xf numFmtId="164" fontId="8" fillId="0" borderId="0" xfId="2" applyNumberFormat="1" applyFont="1" applyFill="1" applyBorder="1"/>
    <xf numFmtId="2" fontId="8" fillId="0" borderId="0" xfId="2" applyNumberFormat="1" applyFont="1" applyFill="1" applyBorder="1"/>
    <xf numFmtId="0" fontId="8" fillId="2" borderId="0" xfId="5" applyFont="1" applyFill="1" applyBorder="1"/>
    <xf numFmtId="0" fontId="8" fillId="2" borderId="0" xfId="3" applyFont="1" applyFill="1" applyBorder="1"/>
    <xf numFmtId="164" fontId="8" fillId="0" borderId="0" xfId="3" applyNumberFormat="1" applyFont="1" applyFill="1" applyBorder="1"/>
    <xf numFmtId="2" fontId="8" fillId="0" borderId="0" xfId="3" applyNumberFormat="1" applyFont="1" applyFill="1" applyBorder="1"/>
    <xf numFmtId="0" fontId="13" fillId="2" borderId="1" xfId="0" applyFont="1" applyFill="1" applyBorder="1" applyAlignment="1">
      <alignment horizontal="center"/>
    </xf>
  </cellXfs>
  <cellStyles count="6">
    <cellStyle name="Normal" xfId="0" builtinId="0"/>
    <cellStyle name="Normal 2" xfId="1" xr:uid="{BCFCD3FC-DC16-304D-8C90-1A56DA09091F}"/>
    <cellStyle name="Normal 3" xfId="3" xr:uid="{6D5F29FA-BE84-A245-A01C-4C4D240AD102}"/>
    <cellStyle name="Normal_Dick_etal_2010Data.xls" xfId="2" xr:uid="{CF8E578D-BB77-9B4E-84F9-6A452E02D8A2}"/>
    <cellStyle name="Normal_ME_AIIFZ.xls" xfId="4" xr:uid="{50E2EED8-B7DC-5046-946D-64D6564C138D}"/>
    <cellStyle name="Normal_ME_JR31_52.xls" xfId="5" xr:uid="{CFC56119-6929-9F45-A7E2-D39D3C4985CE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76"/>
  <sheetViews>
    <sheetView tabSelected="1" zoomScale="156" workbookViewId="0">
      <selection activeCell="C2" sqref="C2"/>
    </sheetView>
  </sheetViews>
  <sheetFormatPr baseColWidth="10" defaultColWidth="10.6640625" defaultRowHeight="13" x14ac:dyDescent="0.15"/>
  <cols>
    <col min="1" max="1" width="18" customWidth="1"/>
    <col min="3" max="3" width="21" customWidth="1"/>
    <col min="4" max="10" width="10.83203125" style="12" bestFit="1" customWidth="1"/>
    <col min="11" max="11" width="9" style="12" customWidth="1"/>
    <col min="12" max="13" width="10.83203125" style="12" bestFit="1" customWidth="1"/>
    <col min="15" max="15" width="15.5" style="12" customWidth="1"/>
    <col min="16" max="16" width="17" style="12" customWidth="1"/>
    <col min="17" max="17" width="13.5" style="12" customWidth="1"/>
    <col min="18" max="18" width="15.83203125" style="12" customWidth="1"/>
    <col min="19" max="19" width="14.83203125" style="12" customWidth="1"/>
    <col min="20" max="20" width="17.83203125" style="12" customWidth="1"/>
    <col min="21" max="22" width="10.83203125" style="12" bestFit="1" customWidth="1"/>
    <col min="23" max="23" width="5.83203125" style="10" customWidth="1"/>
    <col min="24" max="36" width="10.83203125" style="12" bestFit="1" customWidth="1"/>
    <col min="37" max="37" width="12.33203125" style="1" bestFit="1" customWidth="1"/>
    <col min="38" max="42" width="10.83203125" style="1" bestFit="1" customWidth="1"/>
    <col min="43" max="43" width="12.33203125" style="1" bestFit="1" customWidth="1"/>
    <col min="44" max="44" width="11" style="1" bestFit="1" customWidth="1"/>
    <col min="45" max="47" width="10.83203125" style="1" bestFit="1" customWidth="1"/>
    <col min="48" max="48" width="12.33203125" style="1" bestFit="1" customWidth="1"/>
    <col min="49" max="53" width="10.83203125" style="1" bestFit="1" customWidth="1"/>
    <col min="54" max="54" width="12.33203125" style="1" bestFit="1" customWidth="1"/>
    <col min="55" max="55" width="12" style="1" bestFit="1" customWidth="1"/>
    <col min="56" max="67" width="10.83203125" style="1" bestFit="1" customWidth="1"/>
    <col min="68" max="75" width="10.83203125" style="12" bestFit="1" customWidth="1"/>
  </cols>
  <sheetData>
    <row r="1" spans="4:75" s="7" customFormat="1" ht="20" x14ac:dyDescent="0.2">
      <c r="D1" s="9"/>
      <c r="E1" s="9"/>
      <c r="F1" s="9"/>
      <c r="G1" s="9"/>
      <c r="H1" s="9"/>
      <c r="I1" s="9"/>
      <c r="J1" s="9"/>
      <c r="K1" s="9"/>
      <c r="L1" s="9"/>
      <c r="M1" s="9"/>
      <c r="O1" s="32" t="s">
        <v>30</v>
      </c>
      <c r="P1" s="33"/>
      <c r="Q1" s="33"/>
      <c r="R1" s="33"/>
      <c r="S1" s="33"/>
      <c r="T1" s="34"/>
      <c r="U1" s="9"/>
      <c r="V1" s="9"/>
      <c r="W1" s="10"/>
      <c r="X1" s="10"/>
      <c r="Y1" s="10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BP1" s="9"/>
      <c r="BQ1" s="9"/>
      <c r="BR1" s="9"/>
      <c r="BS1" s="9"/>
      <c r="BT1" s="9"/>
      <c r="BU1" s="9"/>
      <c r="BV1" s="9"/>
      <c r="BW1" s="9"/>
    </row>
    <row r="2" spans="4:75" s="7" customFormat="1" ht="20" x14ac:dyDescent="0.2">
      <c r="D2" s="11" t="s">
        <v>31</v>
      </c>
      <c r="E2" s="9"/>
      <c r="F2" s="9"/>
      <c r="G2" s="9"/>
      <c r="H2" s="9"/>
      <c r="I2" s="9"/>
      <c r="J2" s="9"/>
      <c r="K2" s="9"/>
      <c r="L2" s="9"/>
      <c r="M2" s="9"/>
      <c r="O2" s="45"/>
      <c r="P2" s="44"/>
      <c r="Q2" s="46" t="s">
        <v>226</v>
      </c>
      <c r="R2" s="46" t="s">
        <v>227</v>
      </c>
      <c r="S2" s="46" t="s">
        <v>18</v>
      </c>
      <c r="T2" s="47" t="s">
        <v>14</v>
      </c>
      <c r="V2" s="22" t="s">
        <v>212</v>
      </c>
      <c r="W2" s="10"/>
      <c r="X2" s="10"/>
      <c r="Y2" s="10"/>
      <c r="Z2" s="10" t="s">
        <v>8</v>
      </c>
      <c r="AA2" s="10" t="s">
        <v>39</v>
      </c>
      <c r="AB2" s="10"/>
      <c r="AC2" s="10"/>
      <c r="AD2" s="10"/>
      <c r="AE2" s="10"/>
      <c r="AF2" s="10"/>
      <c r="AG2" s="10"/>
      <c r="AH2" s="10"/>
      <c r="AI2" s="10" t="s">
        <v>40</v>
      </c>
      <c r="AJ2" s="10" t="s">
        <v>14</v>
      </c>
      <c r="BP2" s="9"/>
      <c r="BQ2" s="9"/>
      <c r="BR2" s="9"/>
      <c r="BS2" s="9"/>
      <c r="BT2" s="9"/>
      <c r="BU2" s="9"/>
      <c r="BV2" s="9"/>
      <c r="BW2" s="9"/>
    </row>
    <row r="3" spans="4:75" s="7" customFormat="1" ht="18" x14ac:dyDescent="0.2">
      <c r="D3" s="14" t="s">
        <v>215</v>
      </c>
      <c r="E3" s="9"/>
      <c r="F3" s="9"/>
      <c r="G3" s="9"/>
      <c r="H3" s="9"/>
      <c r="I3" s="9"/>
      <c r="J3" s="9"/>
      <c r="K3" s="9"/>
      <c r="L3" s="9"/>
      <c r="M3" s="9"/>
      <c r="O3" s="48" t="s">
        <v>41</v>
      </c>
      <c r="P3" s="49" t="s">
        <v>222</v>
      </c>
      <c r="Q3" s="44">
        <v>1</v>
      </c>
      <c r="R3" s="44">
        <v>0</v>
      </c>
      <c r="S3" s="44">
        <v>2</v>
      </c>
      <c r="T3" s="44">
        <v>0</v>
      </c>
      <c r="U3" s="41"/>
      <c r="V3" s="22">
        <f>SUM(Q3:T3)</f>
        <v>3</v>
      </c>
      <c r="W3" s="10"/>
      <c r="X3" s="10" t="s">
        <v>41</v>
      </c>
      <c r="Y3" s="10" t="s">
        <v>19</v>
      </c>
      <c r="Z3" s="10">
        <v>1</v>
      </c>
      <c r="AA3" s="10">
        <v>0</v>
      </c>
      <c r="AB3" s="10"/>
      <c r="AC3" s="10"/>
      <c r="AD3" s="10"/>
      <c r="AE3" s="10"/>
      <c r="AF3" s="10"/>
      <c r="AG3" s="10"/>
      <c r="AH3" s="10"/>
      <c r="AI3" s="10">
        <v>2</v>
      </c>
      <c r="AJ3" s="10">
        <v>0</v>
      </c>
      <c r="AK3" s="7">
        <f>SUM(Z3:AJ3)</f>
        <v>3</v>
      </c>
      <c r="BP3" s="9"/>
      <c r="BQ3" s="9"/>
      <c r="BR3" s="9"/>
      <c r="BS3" s="9"/>
      <c r="BT3" s="9"/>
      <c r="BU3" s="9"/>
      <c r="BV3" s="9"/>
      <c r="BW3" s="9"/>
    </row>
    <row r="4" spans="4:75" s="7" customFormat="1" ht="18" x14ac:dyDescent="0.2">
      <c r="D4" s="14" t="s">
        <v>216</v>
      </c>
      <c r="E4" s="9"/>
      <c r="F4" s="9"/>
      <c r="G4" s="9"/>
      <c r="H4" s="9"/>
      <c r="I4" s="9"/>
      <c r="J4" s="9"/>
      <c r="K4" s="9"/>
      <c r="L4" s="9"/>
      <c r="M4" s="9"/>
      <c r="O4" s="48" t="s">
        <v>213</v>
      </c>
      <c r="P4" s="49" t="s">
        <v>223</v>
      </c>
      <c r="Q4" s="44">
        <v>1.8</v>
      </c>
      <c r="R4" s="44">
        <v>0.3</v>
      </c>
      <c r="S4" s="44">
        <v>1.3</v>
      </c>
      <c r="T4" s="44">
        <v>0.6</v>
      </c>
      <c r="U4" s="41"/>
      <c r="V4" s="22">
        <f>SUM(Q4:T4)</f>
        <v>4</v>
      </c>
      <c r="W4" s="10"/>
      <c r="X4" s="10" t="s">
        <v>42</v>
      </c>
      <c r="Y4" s="10" t="s">
        <v>20</v>
      </c>
      <c r="Z4" s="10">
        <v>2</v>
      </c>
      <c r="AA4" s="10">
        <v>0.1</v>
      </c>
      <c r="AB4" s="10"/>
      <c r="AC4" s="10"/>
      <c r="AD4" s="10"/>
      <c r="AE4" s="10"/>
      <c r="AF4" s="10"/>
      <c r="AG4" s="10"/>
      <c r="AH4" s="10"/>
      <c r="AI4" s="10">
        <v>1.2</v>
      </c>
      <c r="AJ4" s="10">
        <v>0.7</v>
      </c>
      <c r="AK4" s="7">
        <f t="shared" ref="AK4:AK6" si="0">SUM(Z4:AJ4)</f>
        <v>4</v>
      </c>
      <c r="BP4" s="9"/>
      <c r="BQ4" s="9"/>
      <c r="BR4" s="9"/>
      <c r="BS4" s="9"/>
      <c r="BT4" s="10"/>
      <c r="BU4" s="10"/>
      <c r="BV4" s="9"/>
      <c r="BW4" s="9"/>
    </row>
    <row r="5" spans="4:75" s="7" customFormat="1" ht="18" x14ac:dyDescent="0.2">
      <c r="D5" s="14" t="s">
        <v>217</v>
      </c>
      <c r="E5" s="9"/>
      <c r="F5" s="9"/>
      <c r="G5" s="9"/>
      <c r="H5" s="9"/>
      <c r="I5" s="9"/>
      <c r="J5" s="9"/>
      <c r="K5" s="9"/>
      <c r="L5" s="9"/>
      <c r="M5" s="9"/>
      <c r="O5" s="48" t="s">
        <v>214</v>
      </c>
      <c r="P5" s="49" t="s">
        <v>224</v>
      </c>
      <c r="Q5" s="44">
        <v>1.8</v>
      </c>
      <c r="R5" s="44">
        <v>0.3</v>
      </c>
      <c r="S5" s="44">
        <v>1.8</v>
      </c>
      <c r="T5" s="44">
        <v>0.1</v>
      </c>
      <c r="U5" s="41"/>
      <c r="V5" s="22">
        <f>SUM(Q5:T5)</f>
        <v>4</v>
      </c>
      <c r="W5" s="10"/>
      <c r="X5" s="10" t="s">
        <v>43</v>
      </c>
      <c r="Y5" s="10" t="s">
        <v>44</v>
      </c>
      <c r="Z5" s="10">
        <v>1.9</v>
      </c>
      <c r="AA5" s="10">
        <v>0.1</v>
      </c>
      <c r="AB5" s="10"/>
      <c r="AC5" s="10"/>
      <c r="AD5" s="10"/>
      <c r="AE5" s="10"/>
      <c r="AF5" s="10"/>
      <c r="AG5" s="10"/>
      <c r="AH5" s="10"/>
      <c r="AI5" s="10">
        <v>1.9</v>
      </c>
      <c r="AJ5" s="10">
        <v>0.1</v>
      </c>
      <c r="AK5" s="7">
        <f t="shared" si="0"/>
        <v>4</v>
      </c>
      <c r="BP5" s="9"/>
      <c r="BQ5" s="9"/>
      <c r="BR5" s="9"/>
      <c r="BS5" s="9"/>
      <c r="BT5" s="10"/>
      <c r="BU5" s="10"/>
      <c r="BV5" s="9"/>
      <c r="BW5" s="9"/>
    </row>
    <row r="6" spans="4:75" s="7" customFormat="1" ht="18" x14ac:dyDescent="0.2">
      <c r="D6" s="14" t="s">
        <v>218</v>
      </c>
      <c r="E6" s="9"/>
      <c r="F6" s="9"/>
      <c r="G6" s="9"/>
      <c r="H6" s="9"/>
      <c r="I6" s="9"/>
      <c r="J6" s="9"/>
      <c r="K6" s="9"/>
      <c r="L6" s="9"/>
      <c r="M6" s="9"/>
      <c r="O6" s="48" t="s">
        <v>45</v>
      </c>
      <c r="P6" s="49" t="s">
        <v>225</v>
      </c>
      <c r="Q6" s="44">
        <v>3</v>
      </c>
      <c r="R6" s="44">
        <v>2</v>
      </c>
      <c r="S6" s="44">
        <v>2.7</v>
      </c>
      <c r="T6" s="44">
        <v>0.3</v>
      </c>
      <c r="U6" s="41"/>
      <c r="V6" s="22">
        <f>SUM(Q6:T6)</f>
        <v>8</v>
      </c>
      <c r="W6" s="10"/>
      <c r="X6" s="10" t="s">
        <v>45</v>
      </c>
      <c r="Y6" s="10" t="s">
        <v>46</v>
      </c>
      <c r="Z6" s="10">
        <v>3</v>
      </c>
      <c r="AA6" s="10">
        <v>2</v>
      </c>
      <c r="AB6" s="10"/>
      <c r="AC6" s="10"/>
      <c r="AD6" s="10"/>
      <c r="AE6" s="10"/>
      <c r="AF6" s="10"/>
      <c r="AG6" s="10"/>
      <c r="AH6" s="10"/>
      <c r="AI6" s="10">
        <v>2.7</v>
      </c>
      <c r="AJ6" s="10">
        <v>0.3</v>
      </c>
      <c r="AK6" s="7">
        <f t="shared" si="0"/>
        <v>8</v>
      </c>
      <c r="BP6" s="9"/>
      <c r="BQ6" s="9"/>
      <c r="BR6" s="9"/>
      <c r="BS6" s="9"/>
      <c r="BT6" s="10"/>
      <c r="BU6" s="10"/>
      <c r="BV6" s="9"/>
      <c r="BW6" s="9"/>
    </row>
    <row r="7" spans="4:75" s="7" customFormat="1" ht="18" x14ac:dyDescent="0.2">
      <c r="D7" s="14"/>
      <c r="E7" s="9"/>
      <c r="F7" s="9"/>
      <c r="G7" s="9"/>
      <c r="H7" s="9"/>
      <c r="I7" s="9"/>
      <c r="J7" s="9"/>
      <c r="K7" s="9"/>
      <c r="L7" s="9"/>
      <c r="M7" s="9"/>
      <c r="O7" s="35"/>
      <c r="P7" s="36"/>
      <c r="Q7" s="36"/>
      <c r="R7" s="36"/>
      <c r="S7" s="36"/>
      <c r="T7" s="37"/>
      <c r="U7" s="9"/>
      <c r="V7" s="9"/>
      <c r="W7" s="10"/>
      <c r="X7" s="12"/>
      <c r="Y7" s="12"/>
      <c r="Z7" s="10"/>
      <c r="AA7" s="12"/>
      <c r="AB7" s="12"/>
      <c r="AC7" s="12"/>
      <c r="AD7" s="12"/>
      <c r="AE7" s="12"/>
      <c r="AF7" s="12"/>
      <c r="AG7" s="12"/>
      <c r="AH7" s="12"/>
      <c r="AI7" s="12"/>
      <c r="AJ7" s="12"/>
      <c r="BP7" s="9"/>
      <c r="BQ7" s="9"/>
      <c r="BR7" s="9"/>
      <c r="BS7" s="9"/>
      <c r="BT7" s="10"/>
      <c r="BU7" s="10"/>
      <c r="BV7" s="9"/>
      <c r="BW7" s="9"/>
    </row>
    <row r="8" spans="4:75" s="7" customFormat="1" ht="18" x14ac:dyDescent="0.2">
      <c r="D8" s="15" t="s">
        <v>35</v>
      </c>
      <c r="E8" s="9"/>
      <c r="F8" s="9"/>
      <c r="G8" s="9"/>
      <c r="H8" s="9"/>
      <c r="I8" s="9"/>
      <c r="J8" s="9"/>
      <c r="K8" s="9"/>
      <c r="L8" s="9"/>
      <c r="M8" s="9"/>
      <c r="O8" s="35"/>
      <c r="P8" s="36"/>
      <c r="Q8" s="42" t="s">
        <v>41</v>
      </c>
      <c r="R8" s="42" t="s">
        <v>213</v>
      </c>
      <c r="S8" s="42" t="s">
        <v>214</v>
      </c>
      <c r="T8" s="43" t="s">
        <v>45</v>
      </c>
      <c r="U8" s="9"/>
      <c r="V8" s="9"/>
      <c r="W8" s="10"/>
      <c r="X8" s="12"/>
      <c r="Y8" s="12"/>
      <c r="Z8" s="12" t="s">
        <v>8</v>
      </c>
      <c r="AA8" s="12" t="s">
        <v>10</v>
      </c>
      <c r="AB8" s="12"/>
      <c r="AC8" s="12"/>
      <c r="AD8" s="12"/>
      <c r="AE8" s="12"/>
      <c r="AF8" s="12"/>
      <c r="AG8" s="12"/>
      <c r="AH8" s="12"/>
      <c r="AI8" s="12" t="s">
        <v>18</v>
      </c>
      <c r="AJ8" s="13" t="s">
        <v>14</v>
      </c>
      <c r="BP8" s="9"/>
      <c r="BQ8" s="9"/>
      <c r="BR8" s="9"/>
      <c r="BS8" s="9"/>
      <c r="BT8" s="10"/>
      <c r="BU8" s="10"/>
      <c r="BV8" s="9"/>
      <c r="BW8" s="9"/>
    </row>
    <row r="9" spans="4:75" s="7" customFormat="1" ht="18" x14ac:dyDescent="0.2">
      <c r="D9" s="14" t="s">
        <v>36</v>
      </c>
      <c r="E9" s="9"/>
      <c r="F9" s="9"/>
      <c r="G9" s="9"/>
      <c r="H9" s="9"/>
      <c r="I9" s="9"/>
      <c r="J9" s="9"/>
      <c r="K9" s="9"/>
      <c r="L9" s="9"/>
      <c r="M9" s="9"/>
      <c r="O9" s="35"/>
      <c r="P9" s="36"/>
      <c r="Q9" s="49" t="s">
        <v>222</v>
      </c>
      <c r="R9" s="49" t="s">
        <v>223</v>
      </c>
      <c r="S9" s="49" t="s">
        <v>224</v>
      </c>
      <c r="T9" s="49" t="s">
        <v>225</v>
      </c>
      <c r="U9" s="9"/>
      <c r="V9" s="9"/>
      <c r="W9" s="10"/>
      <c r="X9" s="12"/>
      <c r="Y9" s="16" t="s">
        <v>19</v>
      </c>
      <c r="Z9" s="12">
        <v>1</v>
      </c>
      <c r="AA9" s="12">
        <v>0</v>
      </c>
      <c r="AB9" s="12"/>
      <c r="AC9" s="12"/>
      <c r="AD9" s="12"/>
      <c r="AE9" s="12"/>
      <c r="AF9" s="12"/>
      <c r="AG9" s="12"/>
      <c r="AH9" s="12"/>
      <c r="AI9" s="12">
        <v>2</v>
      </c>
      <c r="AJ9" s="13">
        <v>0</v>
      </c>
      <c r="BP9" s="9"/>
      <c r="BQ9" s="9"/>
      <c r="BR9" s="9"/>
      <c r="BS9" s="9"/>
      <c r="BT9" s="10"/>
      <c r="BU9" s="10"/>
      <c r="BV9" s="9"/>
      <c r="BW9" s="9"/>
    </row>
    <row r="10" spans="4:75" s="7" customFormat="1" ht="18" x14ac:dyDescent="0.2">
      <c r="D10" s="14" t="s">
        <v>219</v>
      </c>
      <c r="E10" s="9"/>
      <c r="F10" s="9"/>
      <c r="G10" s="9"/>
      <c r="H10" s="9"/>
      <c r="I10" s="9"/>
      <c r="J10" s="9"/>
      <c r="K10" s="9"/>
      <c r="L10" s="9"/>
      <c r="M10" s="9"/>
      <c r="O10" s="35"/>
      <c r="P10" s="46" t="s">
        <v>226</v>
      </c>
      <c r="Q10" s="36">
        <f t="array" ref="Q10:T13">MINVERSE(Q3:T6)</f>
        <v>-1.1599999999999999</v>
      </c>
      <c r="R10" s="36">
        <v>-0.17599999999999968</v>
      </c>
      <c r="S10" s="36">
        <v>1.7759999999999998</v>
      </c>
      <c r="T10" s="37">
        <v>-0.24000000000000007</v>
      </c>
      <c r="U10" s="9"/>
      <c r="V10" s="9"/>
      <c r="W10" s="10"/>
      <c r="X10" s="12"/>
      <c r="Y10" s="16" t="s">
        <v>20</v>
      </c>
      <c r="Z10" s="12">
        <v>2</v>
      </c>
      <c r="AA10" s="12">
        <v>0</v>
      </c>
      <c r="AB10" s="12"/>
      <c r="AC10" s="12"/>
      <c r="AD10" s="12"/>
      <c r="AE10" s="12"/>
      <c r="AF10" s="12"/>
      <c r="AG10" s="12"/>
      <c r="AH10" s="12"/>
      <c r="AI10" s="12">
        <v>1</v>
      </c>
      <c r="AJ10" s="13">
        <v>1</v>
      </c>
      <c r="BP10" s="9"/>
      <c r="BQ10" s="9"/>
      <c r="BR10" s="9"/>
      <c r="BS10" s="9"/>
      <c r="BT10" s="10"/>
      <c r="BU10" s="10"/>
      <c r="BV10" s="9"/>
      <c r="BW10" s="9"/>
    </row>
    <row r="11" spans="4:75" s="7" customFormat="1" ht="18" x14ac:dyDescent="0.2">
      <c r="D11" s="14" t="s">
        <v>221</v>
      </c>
      <c r="E11" s="9"/>
      <c r="F11" s="9"/>
      <c r="G11" s="9"/>
      <c r="H11" s="9"/>
      <c r="I11" s="9"/>
      <c r="J11" s="9"/>
      <c r="K11" s="9"/>
      <c r="L11" s="9"/>
      <c r="M11" s="9"/>
      <c r="O11" s="35"/>
      <c r="P11" s="46" t="s">
        <v>227</v>
      </c>
      <c r="Q11" s="36">
        <v>0.11999999999999982</v>
      </c>
      <c r="R11" s="36">
        <v>-0.16800000000000015</v>
      </c>
      <c r="S11" s="36">
        <v>-1.032</v>
      </c>
      <c r="T11" s="37">
        <v>0.68</v>
      </c>
      <c r="U11" s="9"/>
      <c r="V11" s="9"/>
      <c r="W11" s="10"/>
      <c r="X11" s="12"/>
      <c r="Y11" s="16" t="s">
        <v>21</v>
      </c>
      <c r="Z11" s="12">
        <v>2</v>
      </c>
      <c r="AA11" s="12">
        <v>0</v>
      </c>
      <c r="AB11" s="12"/>
      <c r="AC11" s="12"/>
      <c r="AD11" s="12"/>
      <c r="AE11" s="12"/>
      <c r="AF11" s="12"/>
      <c r="AG11" s="12"/>
      <c r="AH11" s="12"/>
      <c r="AI11" s="12">
        <v>2</v>
      </c>
      <c r="AJ11" s="13">
        <v>0</v>
      </c>
      <c r="BP11" s="9"/>
      <c r="BQ11" s="9"/>
      <c r="BR11" s="9"/>
      <c r="BS11" s="9"/>
      <c r="BT11" s="9"/>
      <c r="BU11" s="9"/>
      <c r="BV11" s="9"/>
      <c r="BW11" s="9"/>
    </row>
    <row r="12" spans="4:75" s="7" customFormat="1" ht="20" x14ac:dyDescent="0.2">
      <c r="D12" s="14" t="s">
        <v>220</v>
      </c>
      <c r="E12" s="9"/>
      <c r="F12" s="9"/>
      <c r="G12" s="9"/>
      <c r="H12" s="9"/>
      <c r="I12" s="9"/>
      <c r="J12" s="9"/>
      <c r="K12" s="9"/>
      <c r="L12" s="9"/>
      <c r="M12" s="9"/>
      <c r="O12" s="35"/>
      <c r="P12" s="46" t="s">
        <v>18</v>
      </c>
      <c r="Q12" s="36">
        <v>1.0799999999999998</v>
      </c>
      <c r="R12" s="36">
        <v>8.7999999999999801E-2</v>
      </c>
      <c r="S12" s="36">
        <v>-0.88799999999999979</v>
      </c>
      <c r="T12" s="37">
        <v>0.12000000000000002</v>
      </c>
      <c r="U12" s="9"/>
      <c r="V12" s="9"/>
      <c r="W12" s="10"/>
      <c r="X12" s="17"/>
      <c r="Y12" s="16" t="s">
        <v>22</v>
      </c>
      <c r="Z12" s="12">
        <v>3</v>
      </c>
      <c r="AA12" s="12">
        <v>1</v>
      </c>
      <c r="AB12" s="12"/>
      <c r="AC12" s="12"/>
      <c r="AD12" s="12"/>
      <c r="AE12" s="12"/>
      <c r="AF12" s="12"/>
      <c r="AG12" s="12"/>
      <c r="AH12" s="12"/>
      <c r="AI12" s="12">
        <v>3</v>
      </c>
      <c r="AJ12" s="13">
        <v>0</v>
      </c>
      <c r="BP12" s="9"/>
      <c r="BQ12" s="9"/>
      <c r="BR12" s="9"/>
      <c r="BS12" s="9"/>
      <c r="BT12" s="9"/>
      <c r="BU12" s="9"/>
      <c r="BV12" s="9"/>
      <c r="BW12" s="9"/>
    </row>
    <row r="13" spans="4:75" s="7" customFormat="1" ht="18" x14ac:dyDescent="0.2">
      <c r="D13" s="14" t="s">
        <v>37</v>
      </c>
      <c r="E13" s="9"/>
      <c r="F13" s="9"/>
      <c r="G13" s="9"/>
      <c r="H13" s="9"/>
      <c r="I13" s="9"/>
      <c r="J13" s="9"/>
      <c r="K13" s="9"/>
      <c r="L13" s="9"/>
      <c r="M13" s="9"/>
      <c r="O13" s="38"/>
      <c r="P13" s="86" t="s">
        <v>14</v>
      </c>
      <c r="Q13" s="39">
        <v>1.0799999999999996</v>
      </c>
      <c r="R13" s="39">
        <v>2.0879999999999996</v>
      </c>
      <c r="S13" s="39">
        <v>-2.8879999999999999</v>
      </c>
      <c r="T13" s="40">
        <v>0.12000000000000002</v>
      </c>
      <c r="U13" s="9"/>
      <c r="V13" s="9"/>
      <c r="W13" s="10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BP13" s="9"/>
      <c r="BQ13" s="9"/>
      <c r="BR13" s="9"/>
      <c r="BS13" s="9"/>
      <c r="BT13" s="9"/>
      <c r="BU13" s="9"/>
      <c r="BV13" s="9"/>
      <c r="BW13" s="9"/>
    </row>
    <row r="14" spans="4:75" s="7" customFormat="1" ht="18" x14ac:dyDescent="0.2">
      <c r="D14" s="14" t="s">
        <v>38</v>
      </c>
      <c r="E14" s="9"/>
      <c r="F14" s="9"/>
      <c r="G14" s="9"/>
      <c r="H14" s="9"/>
      <c r="I14" s="9"/>
      <c r="J14" s="9"/>
      <c r="K14" s="9"/>
      <c r="L14" s="9"/>
      <c r="M14" s="9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BP14" s="9"/>
      <c r="BQ14" s="9"/>
      <c r="BR14" s="9"/>
      <c r="BS14" s="9"/>
      <c r="BT14" s="9"/>
      <c r="BU14" s="9"/>
      <c r="BV14" s="9"/>
      <c r="BW14" s="9"/>
    </row>
    <row r="15" spans="4:75" s="7" customFormat="1" ht="20" x14ac:dyDescent="0.2">
      <c r="E15" s="9"/>
      <c r="F15" s="9"/>
      <c r="G15" s="9"/>
      <c r="H15" s="9"/>
      <c r="I15" s="9"/>
      <c r="J15" s="9"/>
      <c r="K15" s="9"/>
      <c r="L15" s="9"/>
      <c r="M15" s="9"/>
      <c r="O15" s="10"/>
      <c r="P15" s="10"/>
      <c r="Q15" s="10"/>
      <c r="R15" s="10"/>
      <c r="S15" s="10"/>
      <c r="T15" s="10"/>
      <c r="U15" s="10"/>
      <c r="V15" s="10"/>
      <c r="W15" s="10"/>
      <c r="Y15" s="20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BP15" s="9"/>
      <c r="BQ15" s="9"/>
      <c r="BR15" s="9"/>
      <c r="BS15" s="9"/>
      <c r="BT15" s="9"/>
      <c r="BU15" s="9"/>
      <c r="BV15" s="9"/>
      <c r="BW15" s="9"/>
    </row>
    <row r="16" spans="4:75" s="7" customFormat="1" ht="20" x14ac:dyDescent="0.2">
      <c r="D16" s="18" t="s">
        <v>208</v>
      </c>
      <c r="E16" s="9"/>
      <c r="F16" s="9"/>
      <c r="G16" s="9"/>
      <c r="H16" s="9"/>
      <c r="I16" s="9"/>
      <c r="J16" s="9"/>
      <c r="K16" s="9"/>
      <c r="L16" s="9"/>
      <c r="M16" s="9"/>
      <c r="O16" s="10"/>
      <c r="P16" s="10"/>
      <c r="Q16" s="10"/>
      <c r="R16" s="10"/>
      <c r="S16" s="10"/>
      <c r="T16" s="10"/>
      <c r="U16" s="10"/>
      <c r="V16" s="10"/>
      <c r="W16" s="10"/>
      <c r="X16" s="19"/>
      <c r="Y16" s="2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BP16" s="9"/>
      <c r="BQ16" s="9"/>
      <c r="BR16" s="9"/>
      <c r="BS16" s="9"/>
      <c r="BT16" s="9"/>
      <c r="BU16" s="9"/>
      <c r="BV16" s="9"/>
      <c r="BW16" s="9"/>
    </row>
    <row r="17" spans="1:75" s="7" customFormat="1" ht="20" x14ac:dyDescent="0.2">
      <c r="C17"/>
      <c r="D17" s="10"/>
      <c r="E17" s="10"/>
      <c r="F17" s="10"/>
      <c r="G17" s="10"/>
      <c r="H17" s="10"/>
      <c r="I17" s="10"/>
      <c r="J17" s="10"/>
      <c r="K17" s="10"/>
      <c r="L17" s="10"/>
      <c r="M17" s="10"/>
      <c r="O17" s="10"/>
      <c r="P17" s="10"/>
      <c r="Q17" s="10"/>
      <c r="R17" s="10"/>
      <c r="S17" s="10"/>
      <c r="T17" s="10"/>
      <c r="U17" s="10"/>
      <c r="V17" s="10"/>
      <c r="W17" s="10"/>
      <c r="X17" s="19"/>
      <c r="Y17" s="2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BP17" s="9"/>
      <c r="BQ17" s="9"/>
      <c r="BR17" s="9"/>
      <c r="BS17" s="9"/>
      <c r="BT17" s="9"/>
      <c r="BU17" s="9"/>
      <c r="BV17" s="9"/>
      <c r="BW17" s="9"/>
    </row>
    <row r="18" spans="1:75" s="7" customFormat="1" ht="21" thickBot="1" x14ac:dyDescent="0.25">
      <c r="C18"/>
      <c r="D18" s="10"/>
      <c r="E18" s="10"/>
      <c r="F18" s="10"/>
      <c r="G18" s="10"/>
      <c r="H18" s="10"/>
      <c r="I18" s="10"/>
      <c r="J18" s="10"/>
      <c r="K18" s="10"/>
      <c r="L18" s="10"/>
      <c r="M18" s="10"/>
      <c r="O18" s="10"/>
      <c r="P18" s="10"/>
      <c r="Q18" s="10"/>
      <c r="R18" s="10"/>
      <c r="S18" s="10"/>
      <c r="T18" s="10"/>
      <c r="U18" s="10"/>
      <c r="V18" s="10"/>
      <c r="W18" s="10"/>
      <c r="X18" s="19" t="s">
        <v>34</v>
      </c>
      <c r="Y18" s="2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BP18" s="9"/>
      <c r="BQ18" s="9"/>
      <c r="BR18" s="9"/>
      <c r="BS18" s="9"/>
      <c r="BT18" s="9"/>
      <c r="BU18" s="9"/>
      <c r="BV18" s="9"/>
      <c r="BW18" s="9"/>
    </row>
    <row r="19" spans="1:75" s="7" customFormat="1" ht="21" thickBot="1" x14ac:dyDescent="0.25">
      <c r="A19" s="24"/>
      <c r="B19" s="24"/>
      <c r="C19" s="24"/>
      <c r="D19" s="3" t="s">
        <v>27</v>
      </c>
      <c r="E19" s="4"/>
      <c r="F19" s="4"/>
      <c r="G19" s="4"/>
      <c r="H19" s="4"/>
      <c r="I19" s="4"/>
      <c r="J19" s="4"/>
      <c r="K19" s="4"/>
      <c r="L19" s="4"/>
      <c r="M19" s="4"/>
      <c r="O19" s="27" t="s">
        <v>28</v>
      </c>
      <c r="P19" s="28"/>
      <c r="Q19" s="28"/>
      <c r="R19" s="28"/>
      <c r="S19" s="28"/>
      <c r="T19" s="29"/>
      <c r="U19" s="29"/>
      <c r="V19" s="29"/>
      <c r="W19" s="29"/>
      <c r="X19" s="21" t="s">
        <v>0</v>
      </c>
      <c r="Y19" s="21" t="s">
        <v>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BE19" s="7">
        <f>MAX(BE24:BE176)</f>
        <v>0.92132961923835843</v>
      </c>
      <c r="BP19" s="20"/>
      <c r="BQ19" s="20"/>
      <c r="BR19" s="9"/>
      <c r="BS19" s="9"/>
      <c r="BT19" s="9"/>
      <c r="BU19" s="9"/>
      <c r="BV19" s="9"/>
      <c r="BW19" s="9"/>
    </row>
    <row r="20" spans="1:75" s="2" customFormat="1" ht="20" x14ac:dyDescent="0.2">
      <c r="A20" s="25"/>
      <c r="B20" s="25"/>
      <c r="C20" s="25"/>
      <c r="D20" s="6" t="s">
        <v>26</v>
      </c>
      <c r="E20" s="5"/>
      <c r="F20" s="5"/>
      <c r="G20" s="5"/>
      <c r="H20" s="5"/>
      <c r="I20" s="5"/>
      <c r="J20" s="5"/>
      <c r="K20" s="5"/>
      <c r="L20" s="5"/>
      <c r="M20" s="5"/>
      <c r="O20" s="30"/>
      <c r="P20" s="30"/>
      <c r="Q20" s="30"/>
      <c r="R20" s="30"/>
      <c r="S20" s="30"/>
      <c r="T20" s="50" t="s">
        <v>228</v>
      </c>
      <c r="U20" s="31"/>
      <c r="V20" s="31"/>
      <c r="W20" s="29"/>
      <c r="X20" s="20"/>
      <c r="Y20" s="20" t="s">
        <v>32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BE20" s="2">
        <f>MIN(BE24:BE176)</f>
        <v>0.89101918291372673</v>
      </c>
      <c r="BK20" s="2" t="s">
        <v>4</v>
      </c>
      <c r="BL20" s="2" t="s">
        <v>5</v>
      </c>
      <c r="BM20" s="2" t="s">
        <v>6</v>
      </c>
      <c r="BN20" s="2" t="s">
        <v>7</v>
      </c>
      <c r="BP20" s="20"/>
      <c r="BQ20" s="20"/>
      <c r="BR20" s="19"/>
      <c r="BS20" s="19"/>
      <c r="BT20" s="19"/>
      <c r="BU20" s="19"/>
      <c r="BV20" s="19"/>
      <c r="BW20" s="19"/>
    </row>
    <row r="21" spans="1:75" ht="20" x14ac:dyDescent="0.2">
      <c r="A21" s="26"/>
      <c r="B21" s="26"/>
      <c r="C21" s="26"/>
      <c r="D21" s="52" t="s">
        <v>8</v>
      </c>
      <c r="E21" s="52" t="s">
        <v>9</v>
      </c>
      <c r="F21" s="52" t="s">
        <v>10</v>
      </c>
      <c r="G21" s="52" t="s">
        <v>11</v>
      </c>
      <c r="H21" s="52" t="s">
        <v>12</v>
      </c>
      <c r="I21" s="52" t="s">
        <v>13</v>
      </c>
      <c r="J21" s="52" t="s">
        <v>14</v>
      </c>
      <c r="K21" s="52" t="s">
        <v>15</v>
      </c>
      <c r="L21" s="52" t="s">
        <v>16</v>
      </c>
      <c r="M21" s="52" t="s">
        <v>17</v>
      </c>
      <c r="O21" s="53" t="s">
        <v>32</v>
      </c>
      <c r="P21" s="53" t="s">
        <v>2</v>
      </c>
      <c r="Q21" s="53" t="s">
        <v>1</v>
      </c>
      <c r="R21" s="53" t="s">
        <v>211</v>
      </c>
      <c r="S21" s="53" t="s">
        <v>33</v>
      </c>
      <c r="T21" s="54" t="s">
        <v>1</v>
      </c>
      <c r="U21" s="51" t="s">
        <v>2</v>
      </c>
      <c r="V21" s="51" t="s">
        <v>32</v>
      </c>
      <c r="W21" s="51" t="s">
        <v>29</v>
      </c>
      <c r="X21" s="55" t="s">
        <v>23</v>
      </c>
      <c r="Y21" s="55" t="s">
        <v>24</v>
      </c>
      <c r="Z21" s="12" t="s">
        <v>48</v>
      </c>
      <c r="AA21" s="12" t="s">
        <v>49</v>
      </c>
      <c r="AB21" s="12" t="s">
        <v>50</v>
      </c>
      <c r="AC21" s="12" t="s">
        <v>51</v>
      </c>
      <c r="AD21" s="12" t="s">
        <v>52</v>
      </c>
      <c r="AE21" s="12" t="s">
        <v>48</v>
      </c>
      <c r="AF21" s="12" t="s">
        <v>49</v>
      </c>
      <c r="AG21" s="12" t="s">
        <v>50</v>
      </c>
      <c r="AH21" s="12" t="s">
        <v>51</v>
      </c>
      <c r="AI21" s="12" t="s">
        <v>18</v>
      </c>
      <c r="AJ21" s="12" t="s">
        <v>8</v>
      </c>
      <c r="AK21" s="1" t="s">
        <v>9</v>
      </c>
      <c r="AL21" s="1" t="s">
        <v>10</v>
      </c>
      <c r="AM21" s="1" t="s">
        <v>11</v>
      </c>
      <c r="AN21" s="1" t="s">
        <v>12</v>
      </c>
      <c r="AO21" s="1" t="s">
        <v>13</v>
      </c>
      <c r="AP21" s="1" t="s">
        <v>14</v>
      </c>
      <c r="AQ21" s="1" t="s">
        <v>15</v>
      </c>
      <c r="AR21" s="1" t="s">
        <v>16</v>
      </c>
      <c r="AS21" s="1" t="s">
        <v>17</v>
      </c>
      <c r="AU21" s="1" t="s">
        <v>8</v>
      </c>
      <c r="AV21" s="1" t="s">
        <v>9</v>
      </c>
      <c r="AW21" s="1" t="s">
        <v>10</v>
      </c>
      <c r="AX21" s="1" t="s">
        <v>11</v>
      </c>
      <c r="AY21" s="1" t="s">
        <v>12</v>
      </c>
      <c r="AZ21" s="1" t="s">
        <v>13</v>
      </c>
      <c r="BA21" s="1" t="s">
        <v>14</v>
      </c>
      <c r="BB21" s="1" t="s">
        <v>15</v>
      </c>
      <c r="BC21" s="1" t="s">
        <v>16</v>
      </c>
      <c r="BD21" s="1" t="s">
        <v>17</v>
      </c>
      <c r="BE21" s="8" t="s">
        <v>209</v>
      </c>
      <c r="BF21" s="1" t="s">
        <v>8</v>
      </c>
      <c r="BG21" s="1" t="s">
        <v>10</v>
      </c>
      <c r="BH21" s="1" t="s">
        <v>18</v>
      </c>
      <c r="BI21" s="1" t="s">
        <v>14</v>
      </c>
      <c r="BK21" s="1" t="s">
        <v>19</v>
      </c>
      <c r="BL21" s="1" t="s">
        <v>20</v>
      </c>
      <c r="BM21" s="1" t="s">
        <v>21</v>
      </c>
      <c r="BN21" s="1" t="s">
        <v>25</v>
      </c>
      <c r="BP21" s="22" t="s">
        <v>32</v>
      </c>
      <c r="BQ21" s="22" t="s">
        <v>1</v>
      </c>
      <c r="BR21" s="23" t="s">
        <v>2</v>
      </c>
      <c r="BS21" s="23" t="s">
        <v>47</v>
      </c>
      <c r="BT21" s="23" t="s">
        <v>29</v>
      </c>
      <c r="BU21" s="22" t="s">
        <v>32</v>
      </c>
      <c r="BV21" s="22" t="s">
        <v>1</v>
      </c>
      <c r="BW21" s="23" t="s">
        <v>2</v>
      </c>
    </row>
    <row r="22" spans="1:75" s="64" customFormat="1" x14ac:dyDescent="0.15">
      <c r="A22" s="62" t="s">
        <v>210</v>
      </c>
      <c r="B22" s="62"/>
      <c r="C22" s="62" t="s">
        <v>54</v>
      </c>
      <c r="D22" s="63">
        <v>48.62</v>
      </c>
      <c r="E22" s="63">
        <v>0.11700000000000001</v>
      </c>
      <c r="F22" s="63">
        <v>8.36</v>
      </c>
      <c r="G22" s="63">
        <v>5.12</v>
      </c>
      <c r="H22" s="63">
        <v>6.6000000000000003E-2</v>
      </c>
      <c r="I22" s="63">
        <v>26.85</v>
      </c>
      <c r="J22" s="63">
        <v>7.5</v>
      </c>
      <c r="K22" s="63">
        <v>0.77300000000000002</v>
      </c>
      <c r="L22" s="63">
        <v>7.0000000000000001E-3</v>
      </c>
      <c r="M22" s="63">
        <v>0.44900000000000001</v>
      </c>
      <c r="O22" s="65">
        <f t="shared" ref="O22:O85" si="1">BK22/$BO22</f>
        <v>2.524184012846423E-2</v>
      </c>
      <c r="P22" s="65">
        <f t="shared" ref="P22:P85" si="2">BL22/$BO22</f>
        <v>0.39355040318489609</v>
      </c>
      <c r="Q22" s="65">
        <f t="shared" ref="Q22:Q85" si="3">BM22/$BO22</f>
        <v>0.65222765095232416</v>
      </c>
      <c r="R22" s="65">
        <f t="shared" ref="R22:R85" si="4">BN22/$BO22</f>
        <v>-7.1019894265684502E-2</v>
      </c>
      <c r="S22" s="65">
        <f>SUM(O22:R22)</f>
        <v>1</v>
      </c>
      <c r="T22" s="65">
        <f t="shared" ref="T22:T85" si="5">BM22/(BK22+BL22+BM22)</f>
        <v>0.60897809129820712</v>
      </c>
      <c r="U22" s="65">
        <f t="shared" ref="U22:U85" si="6">BL22/(BK22+BL22+BM22)</f>
        <v>0.36745386831000293</v>
      </c>
      <c r="V22" s="65">
        <f t="shared" ref="V22:V85" si="7">BK22/(BK22+BL22+BM22)</f>
        <v>2.3568040391789929E-2</v>
      </c>
      <c r="W22" s="66">
        <f>SUM(T22:V22)</f>
        <v>1</v>
      </c>
      <c r="X22" s="67">
        <f>U22/(COS(RADIANS(30)))+V22*TAN(RADIANS(30))</f>
        <v>0.43790619403157083</v>
      </c>
      <c r="Y22" s="67">
        <f>V22</f>
        <v>2.3568040391789929E-2</v>
      </c>
      <c r="Z22" s="67">
        <f>IF(AND(O22&gt;0.4,O22&lt;1),1,0)</f>
        <v>0</v>
      </c>
      <c r="AA22" s="67">
        <f>IF(O22&gt;1,1,0)</f>
        <v>0</v>
      </c>
      <c r="AB22" s="67">
        <f>IF(AND(O22&lt;=0.4,O22&gt;0),1,0)</f>
        <v>1</v>
      </c>
      <c r="AC22" s="67">
        <f>IF(O22&lt;0,1,0)</f>
        <v>0</v>
      </c>
      <c r="AD22" s="67">
        <f>(G22+I22)/D22</f>
        <v>0.65754833401892232</v>
      </c>
      <c r="AE22" s="67">
        <f>IF(AND(AD22&lt;1.34,AD22&gt;=0.926),1,0)</f>
        <v>0</v>
      </c>
      <c r="AF22" s="67">
        <f>IF(AD22&gt;=1.34,1,0)</f>
        <v>0</v>
      </c>
      <c r="AG22" s="67">
        <f>IF(AND(AD22&lt;0.926,AD22&gt;=0.735),1,0)</f>
        <v>0</v>
      </c>
      <c r="AH22" s="67">
        <f>IF(AD22&lt;0.735,1,0)</f>
        <v>1</v>
      </c>
      <c r="AI22" s="67">
        <f>G22+I22</f>
        <v>31.970000000000002</v>
      </c>
      <c r="AJ22" s="67">
        <f>D22/60.08</f>
        <v>0.809254327563249</v>
      </c>
      <c r="AK22" s="68">
        <f>E22/79.9</f>
        <v>1.4643304130162703E-3</v>
      </c>
      <c r="AL22" s="68">
        <f>F22/101.96</f>
        <v>8.199293840721851E-2</v>
      </c>
      <c r="AM22" s="68">
        <f>G22/71.85</f>
        <v>7.1259568545581076E-2</v>
      </c>
      <c r="AN22" s="68">
        <f>H22/70.94</f>
        <v>9.303636876233437E-4</v>
      </c>
      <c r="AO22" s="68">
        <f>I22/40.3</f>
        <v>0.66625310173697283</v>
      </c>
      <c r="AP22" s="68">
        <f>J22/56.08</f>
        <v>0.13373751783166904</v>
      </c>
      <c r="AQ22" s="68">
        <f>K22/61.98</f>
        <v>1.2471765085511457E-2</v>
      </c>
      <c r="AR22" s="68">
        <f>L22/94.2</f>
        <v>7.4309978768577494E-5</v>
      </c>
      <c r="AS22" s="68">
        <f>M22/(3*15.9994+2*52)</f>
        <v>2.9539823497909843E-3</v>
      </c>
      <c r="AT22" s="68">
        <f t="shared" ref="AT22:AT43" si="8">SUM(AJ22:AS22)</f>
        <v>1.7803922055994015</v>
      </c>
      <c r="AU22" s="68">
        <f t="shared" ref="AU22:AU43" si="9">AJ22/$AT22</f>
        <v>0.45453710986720414</v>
      </c>
      <c r="AV22" s="68">
        <f t="shared" ref="AV22:BD37" si="10">AK22/$AT22</f>
        <v>8.2247631078753052E-4</v>
      </c>
      <c r="AW22" s="68">
        <f t="shared" si="10"/>
        <v>4.6053301148672517E-2</v>
      </c>
      <c r="AX22" s="68">
        <f t="shared" si="10"/>
        <v>4.0024646435469109E-2</v>
      </c>
      <c r="AY22" s="68">
        <f t="shared" si="10"/>
        <v>5.2256108777454452E-4</v>
      </c>
      <c r="AZ22" s="68">
        <f t="shared" si="10"/>
        <v>0.37421704029122427</v>
      </c>
      <c r="BA22" s="68">
        <f t="shared" si="10"/>
        <v>7.5116885712630865E-2</v>
      </c>
      <c r="BB22" s="68">
        <f t="shared" si="10"/>
        <v>7.0050661007654827E-3</v>
      </c>
      <c r="BC22" s="68">
        <f t="shared" si="10"/>
        <v>4.1737982527035206E-5</v>
      </c>
      <c r="BD22" s="68">
        <f t="shared" si="10"/>
        <v>1.6591750629443315E-3</v>
      </c>
      <c r="BE22" s="68">
        <f>AZ22/(AZ22+AX22)</f>
        <v>0.90337851617073872</v>
      </c>
      <c r="BF22" s="68">
        <f t="shared" ref="BF22:BF43" si="11">AU22/(AU22+AW22+AX22+AZ22+BA22)</f>
        <v>0.4591520547662381</v>
      </c>
      <c r="BG22" s="68">
        <f t="shared" ref="BG22:BG43" si="12">AW22/(AU22+AW22+AX22+AZ22+BA22)</f>
        <v>4.6520883316565988E-2</v>
      </c>
      <c r="BH22" s="68">
        <f t="shared" ref="BH22:BH43" si="13">(AX22+AZ22)/(AU22+AW22+AX22+AZ22+BA22)</f>
        <v>0.4184475095684963</v>
      </c>
      <c r="BI22" s="68">
        <f t="shared" ref="BI22:BI43" si="14">BA22/(BA22+AZ22+AX22+AW22+AU22)</f>
        <v>7.58795523486996E-2</v>
      </c>
      <c r="BJ22" s="68">
        <f t="shared" ref="BJ22:BJ43" si="15">SUM(BF22:BI22)</f>
        <v>1</v>
      </c>
      <c r="BK22" s="68">
        <f t="array" ref="BK22:BN22">MMULT(BF22:BI22,$Q$10:$T$13)</f>
        <v>6.8393493397232857E-3</v>
      </c>
      <c r="BL22" s="68">
        <v>0.10663361611007147</v>
      </c>
      <c r="BM22" s="68">
        <v>0.17672296200227353</v>
      </c>
      <c r="BN22" s="68">
        <v>-1.9243045058568786E-2</v>
      </c>
      <c r="BO22" s="68">
        <f>SUM(BK22:BN22)</f>
        <v>0.27095288239349952</v>
      </c>
      <c r="BP22" s="67">
        <v>32.799999999999997</v>
      </c>
      <c r="BQ22" s="67">
        <v>29.9</v>
      </c>
      <c r="BR22" s="67">
        <v>19.5</v>
      </c>
      <c r="BS22" s="67"/>
      <c r="BT22" s="67">
        <f>SUM(BP22:BR22)</f>
        <v>82.199999999999989</v>
      </c>
      <c r="BU22" s="67">
        <f>BP22/$BT22</f>
        <v>0.39902676399026765</v>
      </c>
      <c r="BV22" s="67">
        <f>BQ22/$BT22</f>
        <v>0.36374695863746964</v>
      </c>
      <c r="BW22" s="67">
        <f>BR22/$BT22</f>
        <v>0.23722627737226282</v>
      </c>
    </row>
    <row r="23" spans="1:75" s="64" customFormat="1" x14ac:dyDescent="0.15">
      <c r="A23" s="62" t="s">
        <v>210</v>
      </c>
      <c r="B23" s="62"/>
      <c r="C23" s="62" t="s">
        <v>53</v>
      </c>
      <c r="D23" s="63">
        <v>44.26</v>
      </c>
      <c r="E23" s="63">
        <v>8.4000000000000005E-2</v>
      </c>
      <c r="F23" s="63">
        <v>4.97</v>
      </c>
      <c r="G23" s="63">
        <v>7.78</v>
      </c>
      <c r="H23" s="63">
        <v>0.14000000000000001</v>
      </c>
      <c r="I23" s="63">
        <v>39.130000000000003</v>
      </c>
      <c r="J23" s="63">
        <v>2.96</v>
      </c>
      <c r="K23" s="63">
        <v>0.318</v>
      </c>
      <c r="L23" s="63">
        <v>4.0000000000000001E-3</v>
      </c>
      <c r="M23" s="63">
        <v>0.126</v>
      </c>
      <c r="O23" s="65">
        <f t="shared" si="1"/>
        <v>0.64391228204784168</v>
      </c>
      <c r="P23" s="65">
        <f t="shared" si="2"/>
        <v>0.11596740558027008</v>
      </c>
      <c r="Q23" s="65">
        <f t="shared" si="3"/>
        <v>0.25357805263515076</v>
      </c>
      <c r="R23" s="65">
        <f t="shared" si="4"/>
        <v>-1.3457740263262623E-2</v>
      </c>
      <c r="S23" s="65">
        <f t="shared" ref="S23:S172" si="16">SUM(O23:R23)</f>
        <v>0.99999999999999989</v>
      </c>
      <c r="T23" s="65">
        <f t="shared" si="5"/>
        <v>0.25021078093426929</v>
      </c>
      <c r="U23" s="65">
        <f t="shared" si="6"/>
        <v>0.11442747040458302</v>
      </c>
      <c r="V23" s="65">
        <f t="shared" si="7"/>
        <v>0.6353617486611477</v>
      </c>
      <c r="W23" s="66">
        <f t="shared" ref="W23:W86" si="17">SUM(T23:V23)</f>
        <v>1</v>
      </c>
      <c r="X23" s="67">
        <f t="shared" ref="X23:X43" si="18">U23/(COS(RADIANS(30)))+V23*TAN(RADIANS(30))</f>
        <v>0.49895573830385281</v>
      </c>
      <c r="Y23" s="67">
        <f t="shared" ref="Y23:Y43" si="19">V23</f>
        <v>0.6353617486611477</v>
      </c>
      <c r="Z23" s="67">
        <f t="shared" ref="Z23" si="20">IF(AND(O23&gt;0.4,O23&lt;1),1,0)</f>
        <v>1</v>
      </c>
      <c r="AA23" s="67">
        <f t="shared" ref="AA23" si="21">IF(O23&gt;1,1,0)</f>
        <v>0</v>
      </c>
      <c r="AB23" s="67">
        <f t="shared" ref="AB23" si="22">IF(AND(O23&lt;=0.4,O23&gt;0),1,0)</f>
        <v>0</v>
      </c>
      <c r="AC23" s="67">
        <f t="shared" ref="AC23" si="23">IF(O23&lt;0,1,0)</f>
        <v>0</v>
      </c>
      <c r="AD23" s="67">
        <f>(G23+I23)/D23</f>
        <v>1.059873474920922</v>
      </c>
      <c r="AE23" s="67">
        <f t="shared" ref="AE23" si="24">IF(AND(AD23&lt;1.34,AD23&gt;=0.926),1,0)</f>
        <v>1</v>
      </c>
      <c r="AF23" s="67">
        <f t="shared" ref="AF23" si="25">IF(AD23&gt;=1.34,1,0)</f>
        <v>0</v>
      </c>
      <c r="AG23" s="67">
        <f t="shared" ref="AG23" si="26">IF(AND(AD23&lt;0.926,AD23&gt;=0.735),1,0)</f>
        <v>0</v>
      </c>
      <c r="AH23" s="67">
        <f t="shared" ref="AH23" si="27">IF(AD23&lt;0.735,1,0)</f>
        <v>0</v>
      </c>
      <c r="AI23" s="67">
        <f>G23+I23</f>
        <v>46.910000000000004</v>
      </c>
      <c r="AJ23" s="67">
        <f>D23/60.08</f>
        <v>0.73668442077230356</v>
      </c>
      <c r="AK23" s="68">
        <f>E23/79.9</f>
        <v>1.0513141426783479E-3</v>
      </c>
      <c r="AL23" s="68">
        <f>F23/101.96</f>
        <v>4.8744605727736368E-2</v>
      </c>
      <c r="AM23" s="68">
        <f>G23/71.85</f>
        <v>0.10828114126652751</v>
      </c>
      <c r="AN23" s="68">
        <f>H23/70.94</f>
        <v>1.9734987313222443E-3</v>
      </c>
      <c r="AO23" s="68">
        <f>I23/40.3</f>
        <v>0.97096774193548396</v>
      </c>
      <c r="AP23" s="68">
        <f>J23/56.08</f>
        <v>5.2781740370898715E-2</v>
      </c>
      <c r="AQ23" s="68">
        <f>K23/61.98</f>
        <v>5.1306873184898362E-3</v>
      </c>
      <c r="AR23" s="68">
        <f>L23/94.2</f>
        <v>4.2462845010615714E-5</v>
      </c>
      <c r="AS23" s="68">
        <f>M23/(3*15.9994+2*52)</f>
        <v>8.2895718501929628E-4</v>
      </c>
      <c r="AT23" s="68">
        <f t="shared" si="8"/>
        <v>1.9264865702954705</v>
      </c>
      <c r="AU23" s="68">
        <f t="shared" si="9"/>
        <v>0.3823979009930582</v>
      </c>
      <c r="AV23" s="68">
        <f t="shared" si="10"/>
        <v>5.4571579106160338E-4</v>
      </c>
      <c r="AW23" s="68">
        <f t="shared" si="10"/>
        <v>2.5302333522242138E-2</v>
      </c>
      <c r="AX23" s="68">
        <f t="shared" si="10"/>
        <v>5.6206538335702036E-2</v>
      </c>
      <c r="AY23" s="68">
        <f t="shared" si="10"/>
        <v>1.0244030567104151E-3</v>
      </c>
      <c r="AZ23" s="68">
        <f t="shared" si="10"/>
        <v>0.50400960842751374</v>
      </c>
      <c r="BA23" s="68">
        <f t="shared" si="10"/>
        <v>2.7397928012964781E-2</v>
      </c>
      <c r="BB23" s="68">
        <f t="shared" si="10"/>
        <v>2.6632354450843269E-3</v>
      </c>
      <c r="BC23" s="68">
        <f t="shared" si="10"/>
        <v>2.2041599285118852E-5</v>
      </c>
      <c r="BD23" s="68">
        <f t="shared" si="10"/>
        <v>4.3029481637764898E-4</v>
      </c>
      <c r="BE23" s="68">
        <f t="shared" ref="BE23:BE86" si="28">AZ23/(AZ23+AX23)</f>
        <v>0.89966990658793244</v>
      </c>
      <c r="BF23" s="68">
        <f t="shared" si="11"/>
        <v>0.38419813462269009</v>
      </c>
      <c r="BG23" s="68">
        <f t="shared" si="12"/>
        <v>2.5421450577007901E-2</v>
      </c>
      <c r="BH23" s="68">
        <f t="shared" si="13"/>
        <v>0.56285350419809421</v>
      </c>
      <c r="BI23" s="68">
        <f t="shared" si="14"/>
        <v>2.7526910602207782E-2</v>
      </c>
      <c r="BJ23" s="68">
        <f t="shared" si="15"/>
        <v>1</v>
      </c>
      <c r="BK23" s="68">
        <f t="array" ref="BK23:BN23">MMULT(BF23:BI23,$Q$10:$T$13)</f>
        <v>0.19499158589124654</v>
      </c>
      <c r="BL23" s="68">
        <v>3.5117622316311353E-2</v>
      </c>
      <c r="BM23" s="68">
        <v>7.6789320547341736E-2</v>
      </c>
      <c r="BN23" s="68">
        <v>-4.0753161410440226E-3</v>
      </c>
      <c r="BO23" s="68">
        <f t="shared" ref="BO23:BO42" si="29">SUM(BK23:BN23)</f>
        <v>0.30282321261385564</v>
      </c>
      <c r="BP23" s="67">
        <v>68.8</v>
      </c>
      <c r="BQ23" s="67">
        <v>17.100000000000001</v>
      </c>
      <c r="BR23" s="67">
        <v>0.3</v>
      </c>
      <c r="BS23" s="67"/>
      <c r="BT23" s="67">
        <f>SUM(BP23:BR23)</f>
        <v>86.2</v>
      </c>
      <c r="BU23" s="67">
        <f>BP23/$BT23</f>
        <v>0.79814385150812062</v>
      </c>
      <c r="BV23" s="67">
        <f>BQ23/$BT23</f>
        <v>0.19837587006960558</v>
      </c>
      <c r="BW23" s="67">
        <f>BR23/$BT23</f>
        <v>3.4802784222737818E-3</v>
      </c>
    </row>
    <row r="24" spans="1:75" s="64" customFormat="1" x14ac:dyDescent="0.15">
      <c r="A24" s="62" t="s">
        <v>210</v>
      </c>
      <c r="B24" s="62"/>
      <c r="C24" s="69" t="s">
        <v>55</v>
      </c>
      <c r="D24" s="63">
        <v>42.757860000000001</v>
      </c>
      <c r="E24" s="63">
        <v>6.3700000000000007E-3</v>
      </c>
      <c r="F24" s="63">
        <v>1.0503800000000001</v>
      </c>
      <c r="G24" s="63">
        <v>9.1237042959224421</v>
      </c>
      <c r="H24" s="63">
        <v>0.13017999999999999</v>
      </c>
      <c r="I24" s="63">
        <v>47.748930000000001</v>
      </c>
      <c r="J24" s="63">
        <v>0.34260000000000002</v>
      </c>
      <c r="K24" s="63">
        <v>1.8700000000000001E-3</v>
      </c>
      <c r="L24" s="63"/>
      <c r="M24" s="63">
        <v>0.10808999999999999</v>
      </c>
      <c r="O24" s="65">
        <f t="shared" si="1"/>
        <v>0.90029999574354458</v>
      </c>
      <c r="P24" s="65">
        <f t="shared" si="2"/>
        <v>1.8173278694912681E-3</v>
      </c>
      <c r="Q24" s="65">
        <f t="shared" si="3"/>
        <v>0.10636941866538947</v>
      </c>
      <c r="R24" s="65">
        <f t="shared" si="4"/>
        <v>-8.486742278425316E-3</v>
      </c>
      <c r="S24" s="65">
        <f t="shared" si="16"/>
        <v>1</v>
      </c>
      <c r="T24" s="65">
        <f t="shared" si="5"/>
        <v>0.10547428558661483</v>
      </c>
      <c r="U24" s="65">
        <f t="shared" si="6"/>
        <v>1.8020344673896924E-3</v>
      </c>
      <c r="V24" s="65">
        <f t="shared" si="7"/>
        <v>0.89272367994599544</v>
      </c>
      <c r="W24" s="66">
        <f t="shared" si="17"/>
        <v>1</v>
      </c>
      <c r="X24" s="67">
        <f t="shared" si="18"/>
        <v>0.51749506709844662</v>
      </c>
      <c r="Y24" s="67">
        <f t="shared" si="19"/>
        <v>0.89272367994599544</v>
      </c>
      <c r="Z24" s="67">
        <f t="shared" ref="Z24:Z87" si="30">IF(AND(O24&gt;0.4,O24&lt;1),1,0)</f>
        <v>1</v>
      </c>
      <c r="AA24" s="67">
        <f t="shared" ref="AA24:AA87" si="31">IF(O24&gt;1,1,0)</f>
        <v>0</v>
      </c>
      <c r="AB24" s="67">
        <f t="shared" ref="AB24:AB87" si="32">IF(AND(O24&lt;=0.4,O24&gt;0),1,0)</f>
        <v>0</v>
      </c>
      <c r="AC24" s="67">
        <f t="shared" ref="AC24:AC87" si="33">IF(O24&lt;0,1,0)</f>
        <v>0</v>
      </c>
      <c r="AD24" s="67">
        <f>(G24+I24)/D24</f>
        <v>1.3301094651585099</v>
      </c>
      <c r="AE24" s="67">
        <f t="shared" ref="AE24:AE87" si="34">IF(AND(AD24&lt;1.34,AD24&gt;=0.926),1,0)</f>
        <v>1</v>
      </c>
      <c r="AF24" s="67">
        <f t="shared" ref="AF24:AF87" si="35">IF(AD24&gt;=1.34,1,0)</f>
        <v>0</v>
      </c>
      <c r="AG24" s="67">
        <f t="shared" ref="AG24:AG87" si="36">IF(AND(AD24&lt;0.926,AD24&gt;=0.735),1,0)</f>
        <v>0</v>
      </c>
      <c r="AH24" s="67">
        <f t="shared" ref="AH24:AH87" si="37">IF(AD24&lt;0.735,1,0)</f>
        <v>0</v>
      </c>
      <c r="AI24" s="67">
        <f>G24+I24</f>
        <v>56.872634295922445</v>
      </c>
      <c r="AJ24" s="67">
        <f>D24/60.08</f>
        <v>0.71168209054593878</v>
      </c>
      <c r="AK24" s="68">
        <f>E24/79.9</f>
        <v>7.9724655819774718E-5</v>
      </c>
      <c r="AL24" s="68">
        <f>F24/101.96</f>
        <v>1.0301883091408398E-2</v>
      </c>
      <c r="AM24" s="68">
        <f>G24/71.85</f>
        <v>0.12698266243455036</v>
      </c>
      <c r="AN24" s="68">
        <f>H24/70.94</f>
        <v>1.8350718917394982E-3</v>
      </c>
      <c r="AO24" s="68">
        <f>I24/40.3</f>
        <v>1.1848369727047148</v>
      </c>
      <c r="AP24" s="68">
        <f>J24/56.08</f>
        <v>6.1091298145506427E-3</v>
      </c>
      <c r="AQ24" s="68">
        <f>K24/61.98</f>
        <v>3.0171022910616332E-5</v>
      </c>
      <c r="AR24" s="68">
        <f>L24/94.2</f>
        <v>0</v>
      </c>
      <c r="AS24" s="68">
        <f>M24/(3*15.9994+2*52)</f>
        <v>7.1112684229155342E-4</v>
      </c>
      <c r="AT24" s="68">
        <f t="shared" si="8"/>
        <v>2.0425688330039247</v>
      </c>
      <c r="AU24" s="68">
        <f t="shared" si="9"/>
        <v>0.34842502198532826</v>
      </c>
      <c r="AV24" s="68">
        <f t="shared" si="10"/>
        <v>3.9031563848218928E-5</v>
      </c>
      <c r="AW24" s="68">
        <f t="shared" si="10"/>
        <v>5.0435916405606896E-3</v>
      </c>
      <c r="AX24" s="68">
        <f t="shared" si="10"/>
        <v>6.2168119077682202E-2</v>
      </c>
      <c r="AY24" s="68">
        <f t="shared" si="10"/>
        <v>8.9841373376912395E-4</v>
      </c>
      <c r="AZ24" s="68">
        <f t="shared" si="10"/>
        <v>0.58007199246363816</v>
      </c>
      <c r="BA24" s="68">
        <f t="shared" si="10"/>
        <v>2.9909052345453587E-3</v>
      </c>
      <c r="BB24" s="68">
        <f t="shared" si="10"/>
        <v>1.4771116852030396E-5</v>
      </c>
      <c r="BC24" s="68">
        <f t="shared" si="10"/>
        <v>0</v>
      </c>
      <c r="BD24" s="68">
        <f t="shared" si="10"/>
        <v>3.4815318377580818E-4</v>
      </c>
      <c r="BE24" s="68">
        <f t="shared" si="28"/>
        <v>0.90320112686751364</v>
      </c>
      <c r="BF24" s="68">
        <f t="shared" si="11"/>
        <v>0.34887869323148202</v>
      </c>
      <c r="BG24" s="68">
        <f t="shared" si="12"/>
        <v>5.0501587134179323E-3</v>
      </c>
      <c r="BH24" s="68">
        <f t="shared" si="13"/>
        <v>0.64307634847422679</v>
      </c>
      <c r="BI24" s="68">
        <f t="shared" si="14"/>
        <v>2.9947995808731645E-3</v>
      </c>
      <c r="BJ24" s="68">
        <f t="shared" si="15"/>
        <v>0.99999999999999989</v>
      </c>
      <c r="BK24" s="68">
        <f t="array" ref="BK24:BN24">MMULT(BF24:BI24,$Q$10:$T$13)</f>
        <v>0.29366357479659883</v>
      </c>
      <c r="BL24" s="68">
        <v>5.9278351800005468E-4</v>
      </c>
      <c r="BM24" s="68">
        <v>3.4696016752189696E-2</v>
      </c>
      <c r="BN24" s="68">
        <v>-2.7682406838195083E-3</v>
      </c>
      <c r="BO24" s="68">
        <f t="shared" si="29"/>
        <v>0.32618413438296906</v>
      </c>
      <c r="BP24" s="60">
        <v>86.3</v>
      </c>
      <c r="BQ24" s="60">
        <v>11.7</v>
      </c>
      <c r="BR24" s="61">
        <v>0.7</v>
      </c>
      <c r="BS24" s="60">
        <v>1.3</v>
      </c>
      <c r="BT24" s="67">
        <f t="shared" ref="BT24:BT87" si="38">SUM(BP24:BR24)</f>
        <v>98.7</v>
      </c>
      <c r="BU24" s="67">
        <f>BP24/$BT24</f>
        <v>0.87436676798378921</v>
      </c>
      <c r="BV24" s="67">
        <f>BQ24/$BT24</f>
        <v>0.11854103343465044</v>
      </c>
      <c r="BW24" s="67">
        <f>BR24/$BT24</f>
        <v>7.0921985815602826E-3</v>
      </c>
    </row>
    <row r="25" spans="1:75" s="64" customFormat="1" x14ac:dyDescent="0.15">
      <c r="A25" s="62" t="s">
        <v>210</v>
      </c>
      <c r="B25" s="62"/>
      <c r="C25" s="69" t="s">
        <v>56</v>
      </c>
      <c r="D25" s="63">
        <v>45.52568999999999</v>
      </c>
      <c r="E25" s="63">
        <v>8.6699999999999989E-3</v>
      </c>
      <c r="F25" s="63">
        <v>1.4260899999999999</v>
      </c>
      <c r="G25" s="63">
        <v>7.868521015875749</v>
      </c>
      <c r="H25" s="63">
        <v>0.14004</v>
      </c>
      <c r="I25" s="63">
        <v>45.382539999999999</v>
      </c>
      <c r="J25" s="63">
        <v>0.31629000000000002</v>
      </c>
      <c r="K25" s="63">
        <v>2.8499999999999997E-3</v>
      </c>
      <c r="L25" s="63"/>
      <c r="M25" s="63">
        <v>0.24806999999999998</v>
      </c>
      <c r="O25" s="65">
        <f t="shared" si="1"/>
        <v>0.7210670217361459</v>
      </c>
      <c r="P25" s="65">
        <f t="shared" si="2"/>
        <v>-2.3662337854769844E-2</v>
      </c>
      <c r="Q25" s="65">
        <f t="shared" si="3"/>
        <v>0.33901260584536802</v>
      </c>
      <c r="R25" s="65">
        <f t="shared" si="4"/>
        <v>-3.6417289726743948E-2</v>
      </c>
      <c r="S25" s="65">
        <f t="shared" si="16"/>
        <v>1.0000000000000002</v>
      </c>
      <c r="T25" s="65">
        <f t="shared" si="5"/>
        <v>0.32710049244233486</v>
      </c>
      <c r="U25" s="65">
        <f t="shared" si="6"/>
        <v>-2.2830898412557865E-2</v>
      </c>
      <c r="V25" s="65">
        <f t="shared" si="7"/>
        <v>0.69573040597022306</v>
      </c>
      <c r="W25" s="66">
        <f t="shared" si="17"/>
        <v>1</v>
      </c>
      <c r="X25" s="67">
        <f t="shared" si="18"/>
        <v>0.3753172864816533</v>
      </c>
      <c r="Y25" s="67">
        <f t="shared" si="19"/>
        <v>0.69573040597022306</v>
      </c>
      <c r="Z25" s="67">
        <f t="shared" si="30"/>
        <v>1</v>
      </c>
      <c r="AA25" s="67">
        <f t="shared" si="31"/>
        <v>0</v>
      </c>
      <c r="AB25" s="67">
        <f t="shared" si="32"/>
        <v>0</v>
      </c>
      <c r="AC25" s="67">
        <f t="shared" si="33"/>
        <v>0</v>
      </c>
      <c r="AD25" s="67">
        <f>(G25+I25)/D25</f>
        <v>1.1696925629435986</v>
      </c>
      <c r="AE25" s="67">
        <f t="shared" si="34"/>
        <v>1</v>
      </c>
      <c r="AF25" s="67">
        <f t="shared" si="35"/>
        <v>0</v>
      </c>
      <c r="AG25" s="67">
        <f t="shared" si="36"/>
        <v>0</v>
      </c>
      <c r="AH25" s="67">
        <f t="shared" si="37"/>
        <v>0</v>
      </c>
      <c r="AI25" s="67">
        <f>G25+I25</f>
        <v>53.251061015875749</v>
      </c>
      <c r="AJ25" s="67">
        <f>D25/60.08</f>
        <v>0.7577511651131823</v>
      </c>
      <c r="AK25" s="68">
        <f>E25/79.9</f>
        <v>1.0851063829787232E-4</v>
      </c>
      <c r="AL25" s="68">
        <f>F25/101.96</f>
        <v>1.398675951353472E-2</v>
      </c>
      <c r="AM25" s="68">
        <f>G25/71.85</f>
        <v>0.10951316653967641</v>
      </c>
      <c r="AN25" s="68">
        <f>H25/70.94</f>
        <v>1.9740625881026221E-3</v>
      </c>
      <c r="AO25" s="68">
        <f>I25/40.3</f>
        <v>1.1261176178660051</v>
      </c>
      <c r="AP25" s="68">
        <f>J25/56.08</f>
        <v>5.6399786019971478E-3</v>
      </c>
      <c r="AQ25" s="68">
        <f>K25/61.98</f>
        <v>4.5982575024201352E-5</v>
      </c>
      <c r="AR25" s="68">
        <f>L25/94.2</f>
        <v>0</v>
      </c>
      <c r="AS25" s="68">
        <f>M25/(3*15.9994+2*52)</f>
        <v>1.6320588006963239E-3</v>
      </c>
      <c r="AT25" s="68">
        <f t="shared" si="8"/>
        <v>2.0167693022365163</v>
      </c>
      <c r="AU25" s="68">
        <f t="shared" si="9"/>
        <v>0.37572525735733214</v>
      </c>
      <c r="AV25" s="68">
        <f t="shared" si="10"/>
        <v>5.3804189788856053E-5</v>
      </c>
      <c r="AW25" s="68">
        <f t="shared" si="10"/>
        <v>6.9352302705242312E-3</v>
      </c>
      <c r="AX25" s="68">
        <f t="shared" si="10"/>
        <v>5.4301285932025392E-2</v>
      </c>
      <c r="AY25" s="68">
        <f t="shared" si="10"/>
        <v>9.7882419467286907E-4</v>
      </c>
      <c r="AZ25" s="68">
        <f t="shared" si="10"/>
        <v>0.55837701249081184</v>
      </c>
      <c r="BA25" s="68">
        <f t="shared" si="10"/>
        <v>2.7965412780443641E-3</v>
      </c>
      <c r="BB25" s="68">
        <f t="shared" si="10"/>
        <v>2.2800116489877408E-5</v>
      </c>
      <c r="BC25" s="68">
        <f t="shared" si="10"/>
        <v>0</v>
      </c>
      <c r="BD25" s="68">
        <f t="shared" si="10"/>
        <v>8.0924417031062311E-4</v>
      </c>
      <c r="BE25" s="68">
        <f t="shared" si="28"/>
        <v>0.91137063925422468</v>
      </c>
      <c r="BF25" s="68">
        <f t="shared" si="11"/>
        <v>0.37642717081547222</v>
      </c>
      <c r="BG25" s="68">
        <f t="shared" si="12"/>
        <v>6.9481863637515543E-3</v>
      </c>
      <c r="BH25" s="68">
        <f t="shared" si="13"/>
        <v>0.61382287716688577</v>
      </c>
      <c r="BI25" s="68">
        <f t="shared" si="14"/>
        <v>2.8017656538904538E-3</v>
      </c>
      <c r="BJ25" s="68">
        <f t="shared" si="15"/>
        <v>1</v>
      </c>
      <c r="BK25" s="68">
        <f t="array" ref="BK25:BN25">MMULT(BF25:BI25,$Q$10:$T$13)</f>
        <v>0.23013287846414066</v>
      </c>
      <c r="BL25" s="68">
        <v>-7.5519774966241677E-3</v>
      </c>
      <c r="BM25" s="68">
        <v>0.10819791290825689</v>
      </c>
      <c r="BN25" s="68">
        <v>-1.1622797129869137E-2</v>
      </c>
      <c r="BO25" s="68">
        <f t="shared" si="29"/>
        <v>0.31915601674590421</v>
      </c>
      <c r="BP25" s="60">
        <v>71.099999999999994</v>
      </c>
      <c r="BQ25" s="60">
        <v>28.5</v>
      </c>
      <c r="BR25" s="61">
        <v>0</v>
      </c>
      <c r="BS25" s="60">
        <v>0.4</v>
      </c>
      <c r="BT25" s="67">
        <f t="shared" si="38"/>
        <v>99.6</v>
      </c>
      <c r="BU25" s="67">
        <f>BP25/$BT25</f>
        <v>0.71385542168674698</v>
      </c>
      <c r="BV25" s="67">
        <f>BQ25/$BT25</f>
        <v>0.28614457831325302</v>
      </c>
      <c r="BW25" s="67">
        <f>BR25/$BT25</f>
        <v>0</v>
      </c>
    </row>
    <row r="26" spans="1:75" s="64" customFormat="1" x14ac:dyDescent="0.15">
      <c r="A26" s="62" t="s">
        <v>210</v>
      </c>
      <c r="B26" s="62"/>
      <c r="C26" s="69" t="s">
        <v>57</v>
      </c>
      <c r="D26" s="63">
        <v>43.51155</v>
      </c>
      <c r="E26" s="63">
        <v>1.0789999999999999E-2</v>
      </c>
      <c r="F26" s="63">
        <v>1.4206400000000001</v>
      </c>
      <c r="G26" s="63">
        <v>8.3655942502995533</v>
      </c>
      <c r="H26" s="63">
        <v>0.13100000000000001</v>
      </c>
      <c r="I26" s="63">
        <v>46.142259999999993</v>
      </c>
      <c r="J26" s="63">
        <v>1.07369</v>
      </c>
      <c r="K26" s="63">
        <v>6.8200000000000005E-3</v>
      </c>
      <c r="L26" s="63"/>
      <c r="M26" s="63">
        <v>0.18069000000000002</v>
      </c>
      <c r="O26" s="65">
        <f t="shared" si="1"/>
        <v>0.83586602168386193</v>
      </c>
      <c r="P26" s="65">
        <f t="shared" si="2"/>
        <v>3.2501958414986265E-2</v>
      </c>
      <c r="Q26" s="65">
        <f t="shared" si="3"/>
        <v>0.14801636112077693</v>
      </c>
      <c r="R26" s="65">
        <f t="shared" si="4"/>
        <v>-1.6384341219625082E-2</v>
      </c>
      <c r="S26" s="65">
        <f t="shared" si="16"/>
        <v>1</v>
      </c>
      <c r="T26" s="65">
        <f t="shared" si="5"/>
        <v>0.14563030451960973</v>
      </c>
      <c r="U26" s="65">
        <f t="shared" si="6"/>
        <v>3.1978019629843049E-2</v>
      </c>
      <c r="V26" s="65">
        <f t="shared" si="7"/>
        <v>0.82239167585054729</v>
      </c>
      <c r="W26" s="66">
        <f t="shared" si="17"/>
        <v>1</v>
      </c>
      <c r="X26" s="67">
        <f t="shared" si="18"/>
        <v>0.511733091914503</v>
      </c>
      <c r="Y26" s="67">
        <f t="shared" si="19"/>
        <v>0.82239167585054729</v>
      </c>
      <c r="Z26" s="67">
        <f t="shared" si="30"/>
        <v>1</v>
      </c>
      <c r="AA26" s="67">
        <f t="shared" si="31"/>
        <v>0</v>
      </c>
      <c r="AB26" s="67">
        <f t="shared" si="32"/>
        <v>0</v>
      </c>
      <c r="AC26" s="67">
        <f t="shared" si="33"/>
        <v>0</v>
      </c>
      <c r="AD26" s="67">
        <f>(G26+I26)/D26</f>
        <v>1.2527215015392361</v>
      </c>
      <c r="AE26" s="67">
        <f t="shared" si="34"/>
        <v>1</v>
      </c>
      <c r="AF26" s="67">
        <f t="shared" si="35"/>
        <v>0</v>
      </c>
      <c r="AG26" s="67">
        <f t="shared" si="36"/>
        <v>0</v>
      </c>
      <c r="AH26" s="67">
        <f t="shared" si="37"/>
        <v>0</v>
      </c>
      <c r="AI26" s="67">
        <f>G26+I26</f>
        <v>54.507854250299545</v>
      </c>
      <c r="AJ26" s="67">
        <f>D26/60.08</f>
        <v>0.72422686418109194</v>
      </c>
      <c r="AK26" s="68">
        <f>E26/79.9</f>
        <v>1.3504380475594491E-4</v>
      </c>
      <c r="AL26" s="68">
        <f>F26/101.96</f>
        <v>1.3933307179285996E-2</v>
      </c>
      <c r="AM26" s="68">
        <f>G26/71.85</f>
        <v>0.11643137439526172</v>
      </c>
      <c r="AN26" s="68">
        <f>H26/70.94</f>
        <v>1.846630955737243E-3</v>
      </c>
      <c r="AO26" s="68">
        <f>I26/40.3</f>
        <v>1.1449692307692307</v>
      </c>
      <c r="AP26" s="68">
        <f>J26/56.08</f>
        <v>1.9145684736091299E-2</v>
      </c>
      <c r="AQ26" s="68">
        <f>K26/61.98</f>
        <v>1.1003549532107132E-4</v>
      </c>
      <c r="AR26" s="68">
        <f>L26/94.2</f>
        <v>0</v>
      </c>
      <c r="AS26" s="68">
        <f>M26/(3*15.9994+2*52)</f>
        <v>1.1887640774693386E-3</v>
      </c>
      <c r="AT26" s="68">
        <f t="shared" si="8"/>
        <v>2.0219869355942452</v>
      </c>
      <c r="AU26" s="68">
        <f t="shared" si="9"/>
        <v>0.35817583755468119</v>
      </c>
      <c r="AV26" s="68">
        <f t="shared" si="10"/>
        <v>6.6787674232057618E-5</v>
      </c>
      <c r="AW26" s="68">
        <f t="shared" si="10"/>
        <v>6.8908987165098136E-3</v>
      </c>
      <c r="AX26" s="68">
        <f t="shared" si="10"/>
        <v>5.7582654143630015E-2</v>
      </c>
      <c r="AY26" s="68">
        <f t="shared" si="10"/>
        <v>9.1327541401474649E-4</v>
      </c>
      <c r="AZ26" s="68">
        <f t="shared" si="10"/>
        <v>0.56625946024361118</v>
      </c>
      <c r="BA26" s="68">
        <f t="shared" si="10"/>
        <v>9.4687479919174349E-3</v>
      </c>
      <c r="BB26" s="68">
        <f t="shared" si="10"/>
        <v>5.4419488763280657E-5</v>
      </c>
      <c r="BC26" s="68">
        <f t="shared" si="10"/>
        <v>0</v>
      </c>
      <c r="BD26" s="68">
        <f t="shared" si="10"/>
        <v>5.87918772640324E-4</v>
      </c>
      <c r="BE26" s="68">
        <f t="shared" si="28"/>
        <v>0.90769675080338286</v>
      </c>
      <c r="BF26" s="68">
        <f t="shared" si="11"/>
        <v>0.35875788683447912</v>
      </c>
      <c r="BG26" s="68">
        <f t="shared" si="12"/>
        <v>6.9020966874910163E-3</v>
      </c>
      <c r="BH26" s="68">
        <f t="shared" si="13"/>
        <v>0.62485588141258197</v>
      </c>
      <c r="BI26" s="68">
        <f t="shared" si="14"/>
        <v>9.4841350654478827E-3</v>
      </c>
      <c r="BJ26" s="68">
        <f t="shared" si="15"/>
        <v>1</v>
      </c>
      <c r="BK26" s="68">
        <f t="array" ref="BK26:BN26">MMULT(BF26:BI26,$Q$10:$T$13)</f>
        <v>0.26975632067077537</v>
      </c>
      <c r="BL26" s="68">
        <v>1.0489251254595551E-2</v>
      </c>
      <c r="BM26" s="68">
        <v>4.7768838473158007E-2</v>
      </c>
      <c r="BN26" s="68">
        <v>-5.2876651154175267E-3</v>
      </c>
      <c r="BO26" s="68">
        <f t="shared" si="29"/>
        <v>0.3227267452831114</v>
      </c>
      <c r="BP26" s="60">
        <v>78.599999999999994</v>
      </c>
      <c r="BQ26" s="60">
        <v>16.600000000000001</v>
      </c>
      <c r="BR26" s="61">
        <v>3.5</v>
      </c>
      <c r="BS26" s="60">
        <v>1.3</v>
      </c>
      <c r="BT26" s="67">
        <f t="shared" si="38"/>
        <v>98.699999999999989</v>
      </c>
      <c r="BU26" s="67">
        <f>BP26/$BT26</f>
        <v>0.79635258358662619</v>
      </c>
      <c r="BV26" s="67">
        <f>BQ26/$BT26</f>
        <v>0.16818642350557247</v>
      </c>
      <c r="BW26" s="67">
        <f>BR26/$BT26</f>
        <v>3.5460992907801421E-2</v>
      </c>
    </row>
    <row r="27" spans="1:75" s="64" customFormat="1" x14ac:dyDescent="0.15">
      <c r="A27" s="62" t="s">
        <v>210</v>
      </c>
      <c r="B27" s="62"/>
      <c r="C27" s="69" t="s">
        <v>58</v>
      </c>
      <c r="D27" s="63">
        <v>43.184060000000009</v>
      </c>
      <c r="E27" s="63">
        <v>8.3800000000000003E-3</v>
      </c>
      <c r="F27" s="63">
        <v>1.18946</v>
      </c>
      <c r="G27" s="63">
        <v>8.7102453147061905</v>
      </c>
      <c r="H27" s="63">
        <v>0.1389</v>
      </c>
      <c r="I27" s="63">
        <v>47.18063999999999</v>
      </c>
      <c r="J27" s="63">
        <v>0.28243999999999997</v>
      </c>
      <c r="K27" s="63">
        <v>3.16E-3</v>
      </c>
      <c r="L27" s="63"/>
      <c r="M27" s="63">
        <v>0.14426000000000003</v>
      </c>
      <c r="O27" s="65">
        <f t="shared" si="1"/>
        <v>0.86394511859581591</v>
      </c>
      <c r="P27" s="65">
        <f t="shared" si="2"/>
        <v>-6.4687092623392003E-3</v>
      </c>
      <c r="Q27" s="65">
        <f t="shared" si="3"/>
        <v>0.15610245255695887</v>
      </c>
      <c r="R27" s="65">
        <f t="shared" si="4"/>
        <v>-1.3578861890435725E-2</v>
      </c>
      <c r="S27" s="65">
        <f t="shared" si="16"/>
        <v>0.99999999999999978</v>
      </c>
      <c r="T27" s="65">
        <f t="shared" si="5"/>
        <v>0.15401115633549292</v>
      </c>
      <c r="U27" s="65">
        <f t="shared" si="6"/>
        <v>-6.3820483097628425E-3</v>
      </c>
      <c r="V27" s="65">
        <f t="shared" si="7"/>
        <v>0.85237089197426985</v>
      </c>
      <c r="W27" s="66">
        <f t="shared" si="17"/>
        <v>0.99999999999999989</v>
      </c>
      <c r="X27" s="67">
        <f t="shared" si="18"/>
        <v>0.48474720931150056</v>
      </c>
      <c r="Y27" s="67">
        <f t="shared" si="19"/>
        <v>0.85237089197426985</v>
      </c>
      <c r="Z27" s="67">
        <f t="shared" si="30"/>
        <v>1</v>
      </c>
      <c r="AA27" s="67">
        <f t="shared" si="31"/>
        <v>0</v>
      </c>
      <c r="AB27" s="67">
        <f t="shared" si="32"/>
        <v>0</v>
      </c>
      <c r="AC27" s="67">
        <f t="shared" si="33"/>
        <v>0</v>
      </c>
      <c r="AD27" s="67">
        <f>(G27+I27)/D27</f>
        <v>1.2942480469577471</v>
      </c>
      <c r="AE27" s="67">
        <f t="shared" si="34"/>
        <v>1</v>
      </c>
      <c r="AF27" s="67">
        <f t="shared" si="35"/>
        <v>0</v>
      </c>
      <c r="AG27" s="67">
        <f t="shared" si="36"/>
        <v>0</v>
      </c>
      <c r="AH27" s="67">
        <f t="shared" si="37"/>
        <v>0</v>
      </c>
      <c r="AI27" s="67">
        <f>G27+I27</f>
        <v>55.890885314706182</v>
      </c>
      <c r="AJ27" s="67">
        <f>D27/60.08</f>
        <v>0.71877596537949417</v>
      </c>
      <c r="AK27" s="68">
        <f>E27/79.9</f>
        <v>1.048811013767209E-4</v>
      </c>
      <c r="AL27" s="68">
        <f>F27/101.96</f>
        <v>1.1665947430364849E-2</v>
      </c>
      <c r="AM27" s="68">
        <f>G27/71.85</f>
        <v>0.12122818809611957</v>
      </c>
      <c r="AN27" s="68">
        <f>H27/70.94</f>
        <v>1.9579926698618552E-3</v>
      </c>
      <c r="AO27" s="68">
        <f>I27/40.3</f>
        <v>1.1707354838709676</v>
      </c>
      <c r="AP27" s="68">
        <f>J27/56.08</f>
        <v>5.0363766048502137E-3</v>
      </c>
      <c r="AQ27" s="68">
        <f>K27/61.98</f>
        <v>5.0984188447886417E-5</v>
      </c>
      <c r="AR27" s="68">
        <f>L27/94.2</f>
        <v>0</v>
      </c>
      <c r="AS27" s="68">
        <f>M27/(3*15.9994+2*52)</f>
        <v>9.4909018659431518E-4</v>
      </c>
      <c r="AT27" s="68">
        <f t="shared" si="8"/>
        <v>2.0305049095280774</v>
      </c>
      <c r="AU27" s="68">
        <f t="shared" si="9"/>
        <v>0.35398878476316981</v>
      </c>
      <c r="AV27" s="68">
        <f t="shared" si="10"/>
        <v>5.1652719914426107E-5</v>
      </c>
      <c r="AW27" s="68">
        <f t="shared" si="10"/>
        <v>5.745343129003419E-3</v>
      </c>
      <c r="AX27" s="68">
        <f t="shared" si="10"/>
        <v>5.9703469579049179E-2</v>
      </c>
      <c r="AY27" s="68">
        <f t="shared" si="10"/>
        <v>9.6428856718052693E-4</v>
      </c>
      <c r="AZ27" s="68">
        <f t="shared" si="10"/>
        <v>0.57657357949608001</v>
      </c>
      <c r="BA27" s="68">
        <f t="shared" si="10"/>
        <v>2.4803567729470549E-3</v>
      </c>
      <c r="BB27" s="68">
        <f t="shared" si="10"/>
        <v>2.510911852940852E-5</v>
      </c>
      <c r="BC27" s="68">
        <f t="shared" si="10"/>
        <v>0</v>
      </c>
      <c r="BD27" s="68">
        <f t="shared" si="10"/>
        <v>4.6741585412610469E-4</v>
      </c>
      <c r="BE27" s="68">
        <f t="shared" si="28"/>
        <v>0.90616749470088209</v>
      </c>
      <c r="BF27" s="68">
        <f t="shared" si="11"/>
        <v>0.35452357160922859</v>
      </c>
      <c r="BG27" s="68">
        <f t="shared" si="12"/>
        <v>5.7540228783732779E-3</v>
      </c>
      <c r="BH27" s="68">
        <f t="shared" si="13"/>
        <v>0.63723830155244177</v>
      </c>
      <c r="BI27" s="68">
        <f t="shared" si="14"/>
        <v>2.4841039599563619E-3</v>
      </c>
      <c r="BJ27" s="68">
        <f t="shared" si="15"/>
        <v>1</v>
      </c>
      <c r="BK27" s="68">
        <f t="array" ref="BK27:BN27">MMULT(BF27:BI27,$Q$10:$T$13)</f>
        <v>0.28034333763208957</v>
      </c>
      <c r="BL27" s="68">
        <v>-2.0990448417872063E-3</v>
      </c>
      <c r="BM27" s="68">
        <v>5.0654007552586575E-2</v>
      </c>
      <c r="BN27" s="68">
        <v>-4.4062329674332771E-3</v>
      </c>
      <c r="BO27" s="68">
        <f t="shared" si="29"/>
        <v>0.32449206737545572</v>
      </c>
      <c r="BP27" s="60">
        <v>83</v>
      </c>
      <c r="BQ27" s="60">
        <v>15.8</v>
      </c>
      <c r="BR27" s="61">
        <v>0</v>
      </c>
      <c r="BS27" s="60">
        <v>1.2</v>
      </c>
      <c r="BT27" s="67">
        <f t="shared" si="38"/>
        <v>98.8</v>
      </c>
      <c r="BU27" s="67">
        <f>BP27/$BT27</f>
        <v>0.84008097165991902</v>
      </c>
      <c r="BV27" s="67">
        <f>BQ27/$BT27</f>
        <v>0.15991902834008098</v>
      </c>
      <c r="BW27" s="67">
        <f>BR27/$BT27</f>
        <v>0</v>
      </c>
    </row>
    <row r="28" spans="1:75" s="64" customFormat="1" x14ac:dyDescent="0.15">
      <c r="A28" s="62" t="s">
        <v>210</v>
      </c>
      <c r="B28" s="62"/>
      <c r="C28" s="70" t="s">
        <v>59</v>
      </c>
      <c r="D28" s="63">
        <v>44.798302999999997</v>
      </c>
      <c r="E28" s="63">
        <v>3.9225500000000003E-2</v>
      </c>
      <c r="F28" s="63">
        <v>2.277104</v>
      </c>
      <c r="G28" s="63">
        <v>8.2907254209643746</v>
      </c>
      <c r="H28" s="63">
        <v>0.11154799999999999</v>
      </c>
      <c r="I28" s="63">
        <v>42.99927799999999</v>
      </c>
      <c r="J28" s="63">
        <v>1.833931</v>
      </c>
      <c r="K28" s="63">
        <v>3.2484900000000004E-2</v>
      </c>
      <c r="L28" s="63"/>
      <c r="M28" s="63">
        <v>0.25209749999999997</v>
      </c>
      <c r="O28" s="65">
        <f t="shared" si="1"/>
        <v>0.71860785564087737</v>
      </c>
      <c r="P28" s="65">
        <f t="shared" si="2"/>
        <v>5.9635181476925397E-2</v>
      </c>
      <c r="Q28" s="65">
        <f t="shared" si="3"/>
        <v>0.25043589851559678</v>
      </c>
      <c r="R28" s="65">
        <f t="shared" si="4"/>
        <v>-2.8678935633399516E-2</v>
      </c>
      <c r="S28" s="65">
        <f t="shared" si="16"/>
        <v>0.99999999999999989</v>
      </c>
      <c r="T28" s="65">
        <f t="shared" si="5"/>
        <v>0.24345389979371282</v>
      </c>
      <c r="U28" s="65">
        <f t="shared" si="6"/>
        <v>5.7972589319334696E-2</v>
      </c>
      <c r="V28" s="65">
        <f t="shared" si="7"/>
        <v>0.69857351088695252</v>
      </c>
      <c r="W28" s="66">
        <f t="shared" si="17"/>
        <v>1</v>
      </c>
      <c r="X28" s="67">
        <f t="shared" si="18"/>
        <v>0.47026258465759896</v>
      </c>
      <c r="Y28" s="67">
        <f t="shared" si="19"/>
        <v>0.69857351088695252</v>
      </c>
      <c r="Z28" s="67">
        <f t="shared" si="30"/>
        <v>1</v>
      </c>
      <c r="AA28" s="67">
        <f t="shared" si="31"/>
        <v>0</v>
      </c>
      <c r="AB28" s="67">
        <f t="shared" si="32"/>
        <v>0</v>
      </c>
      <c r="AC28" s="67">
        <f t="shared" si="33"/>
        <v>0</v>
      </c>
      <c r="AD28" s="67">
        <f>(G28+I28)/D28</f>
        <v>1.1449095163485181</v>
      </c>
      <c r="AE28" s="67">
        <f t="shared" si="34"/>
        <v>1</v>
      </c>
      <c r="AF28" s="67">
        <f t="shared" si="35"/>
        <v>0</v>
      </c>
      <c r="AG28" s="67">
        <f t="shared" si="36"/>
        <v>0</v>
      </c>
      <c r="AH28" s="67">
        <f t="shared" si="37"/>
        <v>0</v>
      </c>
      <c r="AI28" s="67">
        <f>G28+I28</f>
        <v>51.290003420964368</v>
      </c>
      <c r="AJ28" s="67">
        <f>D28/60.08</f>
        <v>0.74564419107856184</v>
      </c>
      <c r="AK28" s="68">
        <f>E28/79.9</f>
        <v>4.9093241551939929E-4</v>
      </c>
      <c r="AL28" s="68">
        <f>F28/101.96</f>
        <v>2.2333307179285996E-2</v>
      </c>
      <c r="AM28" s="68">
        <f>G28/71.85</f>
        <v>0.11538935867730515</v>
      </c>
      <c r="AN28" s="68">
        <f>H28/70.94</f>
        <v>1.5724274034395263E-3</v>
      </c>
      <c r="AO28" s="68">
        <f>I28/40.3</f>
        <v>1.0669796029776673</v>
      </c>
      <c r="AP28" s="68">
        <f>J28/56.08</f>
        <v>3.2702050641940088E-2</v>
      </c>
      <c r="AQ28" s="68">
        <f>K28/61.98</f>
        <v>5.2411907066795746E-4</v>
      </c>
      <c r="AR28" s="68">
        <f>L28/94.2</f>
        <v>0</v>
      </c>
      <c r="AS28" s="68">
        <f>M28/(3*15.9994+2*52)</f>
        <v>1.6585558250031907E-3</v>
      </c>
      <c r="AT28" s="68">
        <f t="shared" si="8"/>
        <v>1.9872945452693904</v>
      </c>
      <c r="AU28" s="68">
        <f t="shared" si="9"/>
        <v>0.37520567489782197</v>
      </c>
      <c r="AV28" s="68">
        <f t="shared" si="10"/>
        <v>2.4703555730479313E-4</v>
      </c>
      <c r="AW28" s="68">
        <f t="shared" si="10"/>
        <v>1.1238045830925669E-2</v>
      </c>
      <c r="AX28" s="68">
        <f t="shared" si="10"/>
        <v>5.8063541185669282E-2</v>
      </c>
      <c r="AY28" s="68">
        <f t="shared" si="10"/>
        <v>7.9124023521454079E-4</v>
      </c>
      <c r="AZ28" s="68">
        <f t="shared" si="10"/>
        <v>0.53690058452459111</v>
      </c>
      <c r="BA28" s="68">
        <f t="shared" si="10"/>
        <v>1.6455563026520115E-2</v>
      </c>
      <c r="BB28" s="68">
        <f t="shared" si="10"/>
        <v>2.6373497170592282E-4</v>
      </c>
      <c r="BC28" s="68">
        <f t="shared" si="10"/>
        <v>0</v>
      </c>
      <c r="BD28" s="68">
        <f t="shared" si="10"/>
        <v>8.3457977024657052E-4</v>
      </c>
      <c r="BE28" s="68">
        <f t="shared" si="28"/>
        <v>0.90240833240768292</v>
      </c>
      <c r="BF28" s="68">
        <f t="shared" si="11"/>
        <v>0.37600905227979875</v>
      </c>
      <c r="BG28" s="68">
        <f t="shared" si="12"/>
        <v>1.1262108345013823E-2</v>
      </c>
      <c r="BH28" s="68">
        <f t="shared" si="13"/>
        <v>0.59623804226766153</v>
      </c>
      <c r="BI28" s="68">
        <f t="shared" si="14"/>
        <v>1.6490797107525951E-2</v>
      </c>
      <c r="BJ28" s="68">
        <f t="shared" si="15"/>
        <v>1</v>
      </c>
      <c r="BK28" s="68">
        <f t="array" ref="BK28:BN28">MMULT(BF28:BI28,$Q$10:$T$13)</f>
        <v>0.22692809888203752</v>
      </c>
      <c r="BL28" s="68">
        <v>1.88321046768615E-2</v>
      </c>
      <c r="BM28" s="68">
        <v>7.9084777456650018E-2</v>
      </c>
      <c r="BN28" s="68">
        <v>-9.0564781475198086E-3</v>
      </c>
      <c r="BO28" s="68">
        <f t="shared" si="29"/>
        <v>0.31578850286802923</v>
      </c>
      <c r="BP28" s="60">
        <v>66.599999999999994</v>
      </c>
      <c r="BQ28" s="60">
        <v>25.8</v>
      </c>
      <c r="BR28" s="61">
        <v>6.61</v>
      </c>
      <c r="BS28" s="60">
        <v>0.8</v>
      </c>
      <c r="BT28" s="67">
        <f t="shared" si="38"/>
        <v>99.009999999999991</v>
      </c>
      <c r="BU28" s="67">
        <f>BP28/$BT28</f>
        <v>0.67265932734067269</v>
      </c>
      <c r="BV28" s="67">
        <f>BQ28/$BT28</f>
        <v>0.26057973942026064</v>
      </c>
      <c r="BW28" s="67">
        <f>BR28/$BT28</f>
        <v>6.6760933239066775E-2</v>
      </c>
    </row>
    <row r="29" spans="1:75" s="64" customFormat="1" x14ac:dyDescent="0.15">
      <c r="A29" s="62" t="s">
        <v>210</v>
      </c>
      <c r="B29" s="62"/>
      <c r="C29" s="69" t="s">
        <v>60</v>
      </c>
      <c r="D29" s="63">
        <v>43.596899999999998</v>
      </c>
      <c r="E29" s="63">
        <v>8.2100000000000003E-3</v>
      </c>
      <c r="F29" s="63">
        <v>1.0644</v>
      </c>
      <c r="G29" s="63">
        <v>8.4117411137190654</v>
      </c>
      <c r="H29" s="63">
        <v>0.12803</v>
      </c>
      <c r="I29" s="63">
        <v>46.583210000000001</v>
      </c>
      <c r="J29" s="63">
        <v>0.6124400000000001</v>
      </c>
      <c r="K29" s="63">
        <v>2.4099999999999998E-3</v>
      </c>
      <c r="L29" s="63"/>
      <c r="M29" s="63">
        <v>0.18051999999999999</v>
      </c>
      <c r="O29" s="65">
        <f t="shared" si="1"/>
        <v>0.83438688703547048</v>
      </c>
      <c r="P29" s="65">
        <f t="shared" si="2"/>
        <v>8.1855260417270058E-3</v>
      </c>
      <c r="Q29" s="65">
        <f t="shared" si="3"/>
        <v>0.17727120372277583</v>
      </c>
      <c r="R29" s="65">
        <f t="shared" si="4"/>
        <v>-1.9843616799973374E-2</v>
      </c>
      <c r="S29" s="65">
        <f t="shared" si="16"/>
        <v>0.99999999999999978</v>
      </c>
      <c r="T29" s="65">
        <f t="shared" si="5"/>
        <v>0.17382194760311456</v>
      </c>
      <c r="U29" s="65">
        <f t="shared" si="6"/>
        <v>8.0262560915086555E-3</v>
      </c>
      <c r="V29" s="65">
        <f t="shared" si="7"/>
        <v>0.81815179630537682</v>
      </c>
      <c r="W29" s="66">
        <f t="shared" si="17"/>
        <v>1</v>
      </c>
      <c r="X29" s="67">
        <f t="shared" si="18"/>
        <v>0.48162808206491997</v>
      </c>
      <c r="Y29" s="67">
        <f t="shared" si="19"/>
        <v>0.81815179630537682</v>
      </c>
      <c r="Z29" s="67">
        <f t="shared" si="30"/>
        <v>1</v>
      </c>
      <c r="AA29" s="67">
        <f t="shared" si="31"/>
        <v>0</v>
      </c>
      <c r="AB29" s="67">
        <f t="shared" si="32"/>
        <v>0</v>
      </c>
      <c r="AC29" s="67">
        <f t="shared" si="33"/>
        <v>0</v>
      </c>
      <c r="AD29" s="67">
        <f>(G29+I29)/D29</f>
        <v>1.2614417794320025</v>
      </c>
      <c r="AE29" s="67">
        <f t="shared" si="34"/>
        <v>1</v>
      </c>
      <c r="AF29" s="67">
        <f t="shared" si="35"/>
        <v>0</v>
      </c>
      <c r="AG29" s="67">
        <f t="shared" si="36"/>
        <v>0</v>
      </c>
      <c r="AH29" s="67">
        <f t="shared" si="37"/>
        <v>0</v>
      </c>
      <c r="AI29" s="67">
        <f>G29+I29</f>
        <v>54.994951113719068</v>
      </c>
      <c r="AJ29" s="67">
        <f>D29/60.08</f>
        <v>0.72564747003994667</v>
      </c>
      <c r="AK29" s="68">
        <f>E29/79.9</f>
        <v>1.0275344180225281E-4</v>
      </c>
      <c r="AL29" s="68">
        <f>F29/101.96</f>
        <v>1.0439387995292272E-2</v>
      </c>
      <c r="AM29" s="68">
        <f>G29/71.85</f>
        <v>0.11707364110952075</v>
      </c>
      <c r="AN29" s="68">
        <f>H29/70.94</f>
        <v>1.8047645897941924E-3</v>
      </c>
      <c r="AO29" s="68">
        <f>I29/40.3</f>
        <v>1.155910918114144</v>
      </c>
      <c r="AP29" s="68">
        <f>J29/56.08</f>
        <v>1.0920827389443654E-2</v>
      </c>
      <c r="AQ29" s="68">
        <f>K29/61.98</f>
        <v>3.8883510809938686E-5</v>
      </c>
      <c r="AR29" s="68">
        <f>L29/94.2</f>
        <v>0</v>
      </c>
      <c r="AS29" s="68">
        <f>M29/(3*15.9994+2*52)</f>
        <v>1.1876456431720902E-3</v>
      </c>
      <c r="AT29" s="68">
        <f t="shared" si="8"/>
        <v>2.0231262918339259</v>
      </c>
      <c r="AU29" s="68">
        <f t="shared" si="9"/>
        <v>0.35867630852751209</v>
      </c>
      <c r="AV29" s="68">
        <f t="shared" si="10"/>
        <v>5.0789435250287192E-5</v>
      </c>
      <c r="AW29" s="68">
        <f t="shared" si="10"/>
        <v>5.1600278427646569E-3</v>
      </c>
      <c r="AX29" s="68">
        <f t="shared" si="10"/>
        <v>5.7867688034144271E-2</v>
      </c>
      <c r="AY29" s="68">
        <f t="shared" si="10"/>
        <v>8.9206719179068508E-4</v>
      </c>
      <c r="AZ29" s="68">
        <f t="shared" si="10"/>
        <v>0.57134886871858725</v>
      </c>
      <c r="BA29" s="68">
        <f t="shared" si="10"/>
        <v>5.3979958806941947E-3</v>
      </c>
      <c r="BB29" s="68">
        <f t="shared" si="10"/>
        <v>1.9219517321724643E-5</v>
      </c>
      <c r="BC29" s="68">
        <f t="shared" si="10"/>
        <v>0</v>
      </c>
      <c r="BD29" s="68">
        <f t="shared" si="10"/>
        <v>5.8703485193478048E-4</v>
      </c>
      <c r="BE29" s="68">
        <f t="shared" si="28"/>
        <v>0.908032159336702</v>
      </c>
      <c r="BF29" s="68">
        <f t="shared" si="11"/>
        <v>0.3592328000082356</v>
      </c>
      <c r="BG29" s="68">
        <f t="shared" si="12"/>
        <v>5.1680337005994914E-3</v>
      </c>
      <c r="BH29" s="68">
        <f t="shared" si="13"/>
        <v>0.63019279534178285</v>
      </c>
      <c r="BI29" s="68">
        <f t="shared" si="14"/>
        <v>5.4063709493819461E-3</v>
      </c>
      <c r="BJ29" s="68">
        <f t="shared" si="15"/>
        <v>0.99999999999999978</v>
      </c>
      <c r="BK29" s="68">
        <f t="array" ref="BK29:BN29">MMULT(BF29:BI29,$Q$10:$T$13)</f>
        <v>0.27035721562897658</v>
      </c>
      <c r="BL29" s="68">
        <v>2.6522660692361935E-3</v>
      </c>
      <c r="BM29" s="68">
        <v>5.7439240470289581E-2</v>
      </c>
      <c r="BN29" s="68">
        <v>-6.429709130629133E-3</v>
      </c>
      <c r="BO29" s="68">
        <f t="shared" si="29"/>
        <v>0.32401901303787323</v>
      </c>
      <c r="BP29" s="60">
        <v>81.400000000000006</v>
      </c>
      <c r="BQ29" s="60">
        <v>16.899999999999999</v>
      </c>
      <c r="BR29" s="61">
        <v>1.2</v>
      </c>
      <c r="BS29" s="60">
        <v>0.5</v>
      </c>
      <c r="BT29" s="67">
        <f t="shared" si="38"/>
        <v>99.500000000000014</v>
      </c>
      <c r="BU29" s="67">
        <f>BP29/$BT29</f>
        <v>0.8180904522613065</v>
      </c>
      <c r="BV29" s="67">
        <f>BQ29/$BT29</f>
        <v>0.16984924623115574</v>
      </c>
      <c r="BW29" s="67">
        <f>BR29/$BT29</f>
        <v>1.2060301507537686E-2</v>
      </c>
    </row>
    <row r="30" spans="1:75" s="64" customFormat="1" x14ac:dyDescent="0.15">
      <c r="A30" s="62" t="s">
        <v>210</v>
      </c>
      <c r="B30" s="62"/>
      <c r="C30" s="69" t="s">
        <v>61</v>
      </c>
      <c r="D30" s="63">
        <v>45.040170000000003</v>
      </c>
      <c r="E30" s="63">
        <v>1.3760000000000001E-2</v>
      </c>
      <c r="F30" s="63">
        <v>1.3935999999999999</v>
      </c>
      <c r="G30" s="63">
        <v>8.0810912814945937</v>
      </c>
      <c r="H30" s="63">
        <v>0.13144999999999998</v>
      </c>
      <c r="I30" s="63">
        <v>44.548089999999995</v>
      </c>
      <c r="J30" s="63">
        <v>1.1290800000000001</v>
      </c>
      <c r="K30" s="63">
        <v>7.4600000000000014E-3</v>
      </c>
      <c r="L30" s="63"/>
      <c r="M30" s="63">
        <v>0.24087000000000003</v>
      </c>
      <c r="O30" s="65">
        <f t="shared" si="1"/>
        <v>0.73331342097530339</v>
      </c>
      <c r="P30" s="65">
        <f t="shared" si="2"/>
        <v>2.3408950035967973E-2</v>
      </c>
      <c r="Q30" s="65">
        <f t="shared" si="3"/>
        <v>0.27777095651657613</v>
      </c>
      <c r="R30" s="65">
        <f t="shared" si="4"/>
        <v>-3.4493327527847444E-2</v>
      </c>
      <c r="S30" s="65">
        <f t="shared" si="16"/>
        <v>1</v>
      </c>
      <c r="T30" s="65">
        <f t="shared" si="5"/>
        <v>0.2685091813790349</v>
      </c>
      <c r="U30" s="65">
        <f t="shared" si="6"/>
        <v>2.2628420515682666E-2</v>
      </c>
      <c r="V30" s="65">
        <f t="shared" si="7"/>
        <v>0.70886239810528251</v>
      </c>
      <c r="W30" s="66">
        <f t="shared" si="17"/>
        <v>1</v>
      </c>
      <c r="X30" s="67">
        <f t="shared" si="18"/>
        <v>0.4353909457166194</v>
      </c>
      <c r="Y30" s="67">
        <f t="shared" si="19"/>
        <v>0.70886239810528251</v>
      </c>
      <c r="Z30" s="67">
        <f t="shared" si="30"/>
        <v>1</v>
      </c>
      <c r="AA30" s="67">
        <f t="shared" si="31"/>
        <v>0</v>
      </c>
      <c r="AB30" s="67">
        <f t="shared" si="32"/>
        <v>0</v>
      </c>
      <c r="AC30" s="67">
        <f t="shared" si="33"/>
        <v>0</v>
      </c>
      <c r="AD30" s="67">
        <f>(G30+I30)/D30</f>
        <v>1.1684942859117669</v>
      </c>
      <c r="AE30" s="67">
        <f t="shared" si="34"/>
        <v>1</v>
      </c>
      <c r="AF30" s="67">
        <f t="shared" si="35"/>
        <v>0</v>
      </c>
      <c r="AG30" s="67">
        <f t="shared" si="36"/>
        <v>0</v>
      </c>
      <c r="AH30" s="67">
        <f t="shared" si="37"/>
        <v>0</v>
      </c>
      <c r="AI30" s="67">
        <f>G30+I30</f>
        <v>52.629181281494589</v>
      </c>
      <c r="AJ30" s="67">
        <f>D30/60.08</f>
        <v>0.74966994007989352</v>
      </c>
      <c r="AK30" s="68">
        <f>E30/79.9</f>
        <v>1.7221526908635796E-4</v>
      </c>
      <c r="AL30" s="68">
        <f>F30/101.96</f>
        <v>1.3668105139270302E-2</v>
      </c>
      <c r="AM30" s="68">
        <f>G30/71.85</f>
        <v>0.11247169494077376</v>
      </c>
      <c r="AN30" s="68">
        <f>H30/70.94</f>
        <v>1.8529743445164927E-3</v>
      </c>
      <c r="AO30" s="68">
        <f>I30/40.3</f>
        <v>1.1054116625310173</v>
      </c>
      <c r="AP30" s="68">
        <f>J30/56.08</f>
        <v>2.0133380884450786E-2</v>
      </c>
      <c r="AQ30" s="68">
        <f>K30/61.98</f>
        <v>1.203614069054534E-4</v>
      </c>
      <c r="AR30" s="68">
        <f>L30/94.2</f>
        <v>0</v>
      </c>
      <c r="AS30" s="68">
        <f>M30/(3*15.9994+2*52)</f>
        <v>1.5846898186952217E-3</v>
      </c>
      <c r="AT30" s="68">
        <f t="shared" si="8"/>
        <v>2.0050850244146092</v>
      </c>
      <c r="AU30" s="68">
        <f t="shared" si="9"/>
        <v>0.3738843644791382</v>
      </c>
      <c r="AV30" s="68">
        <f t="shared" si="10"/>
        <v>8.5889260051022902E-5</v>
      </c>
      <c r="AW30" s="68">
        <f t="shared" si="10"/>
        <v>6.8167209733466273E-3</v>
      </c>
      <c r="AX30" s="68">
        <f t="shared" si="10"/>
        <v>5.6093229749002896E-2</v>
      </c>
      <c r="AY30" s="68">
        <f t="shared" si="10"/>
        <v>9.2413754127831775E-4</v>
      </c>
      <c r="AZ30" s="68">
        <f t="shared" si="10"/>
        <v>0.55130413377544707</v>
      </c>
      <c r="BA30" s="68">
        <f t="shared" si="10"/>
        <v>1.0041160668649844E-2</v>
      </c>
      <c r="BB30" s="68">
        <f t="shared" si="10"/>
        <v>6.002808132318144E-5</v>
      </c>
      <c r="BC30" s="68">
        <f t="shared" si="10"/>
        <v>0</v>
      </c>
      <c r="BD30" s="68">
        <f t="shared" si="10"/>
        <v>7.903354717627881E-4</v>
      </c>
      <c r="BE30" s="68">
        <f t="shared" si="28"/>
        <v>0.90764986297681727</v>
      </c>
      <c r="BF30" s="68">
        <f t="shared" si="11"/>
        <v>0.37458123178970482</v>
      </c>
      <c r="BG30" s="68">
        <f t="shared" si="12"/>
        <v>6.8294263722958369E-3</v>
      </c>
      <c r="BH30" s="68">
        <f t="shared" si="13"/>
        <v>0.60852946587313794</v>
      </c>
      <c r="BI30" s="68">
        <f t="shared" si="14"/>
        <v>1.0059875964861489E-2</v>
      </c>
      <c r="BJ30" s="68">
        <f t="shared" si="15"/>
        <v>1.0000000000000002</v>
      </c>
      <c r="BK30" s="68">
        <f t="array" ref="BK30:BN30">MMULT(BF30:BI30,$Q$10:$T$13)</f>
        <v>0.2343817914736572</v>
      </c>
      <c r="BL30" s="68">
        <v>7.4819735859331625E-3</v>
      </c>
      <c r="BM30" s="68">
        <v>8.8781212160439979E-2</v>
      </c>
      <c r="BN30" s="68">
        <v>-1.1024764675808072E-2</v>
      </c>
      <c r="BO30" s="68">
        <f t="shared" si="29"/>
        <v>0.31962021254422224</v>
      </c>
      <c r="BP30" s="60">
        <v>70.3</v>
      </c>
      <c r="BQ30" s="60">
        <v>26.1</v>
      </c>
      <c r="BR30" s="61">
        <v>3.2</v>
      </c>
      <c r="BS30" s="60">
        <v>0.4</v>
      </c>
      <c r="BT30" s="67">
        <f t="shared" si="38"/>
        <v>99.600000000000009</v>
      </c>
      <c r="BU30" s="67">
        <f>BP30/$BT30</f>
        <v>0.70582329317269066</v>
      </c>
      <c r="BV30" s="67">
        <f>BQ30/$BT30</f>
        <v>0.26204819277108432</v>
      </c>
      <c r="BW30" s="67">
        <f>BR30/$BT30</f>
        <v>3.2128514056224897E-2</v>
      </c>
    </row>
    <row r="31" spans="1:75" s="64" customFormat="1" x14ac:dyDescent="0.15">
      <c r="A31" s="62" t="s">
        <v>210</v>
      </c>
      <c r="B31" s="62"/>
      <c r="C31" s="69" t="s">
        <v>62</v>
      </c>
      <c r="D31" s="63">
        <v>44.203092500000004</v>
      </c>
      <c r="E31" s="63">
        <v>2.2581249999999997E-2</v>
      </c>
      <c r="F31" s="63">
        <v>1.47349</v>
      </c>
      <c r="G31" s="63">
        <v>8.3130672678565976</v>
      </c>
      <c r="H31" s="63">
        <v>0.13223000000000001</v>
      </c>
      <c r="I31" s="63">
        <v>43.943096250000004</v>
      </c>
      <c r="J31" s="63">
        <v>2.2539812499999998</v>
      </c>
      <c r="K31" s="63">
        <v>2.2079999999999999E-2</v>
      </c>
      <c r="L31" s="63"/>
      <c r="M31" s="63">
        <v>0.22085875000000002</v>
      </c>
      <c r="O31" s="65">
        <f t="shared" si="1"/>
        <v>0.7724441799396492</v>
      </c>
      <c r="P31" s="65">
        <f t="shared" si="2"/>
        <v>9.0861154308181022E-2</v>
      </c>
      <c r="Q31" s="65">
        <f t="shared" si="3"/>
        <v>0.16356639394329237</v>
      </c>
      <c r="R31" s="65">
        <f t="shared" si="4"/>
        <v>-2.6871728191122636E-2</v>
      </c>
      <c r="S31" s="65">
        <f t="shared" si="16"/>
        <v>1</v>
      </c>
      <c r="T31" s="65">
        <f t="shared" si="5"/>
        <v>0.15928610112912681</v>
      </c>
      <c r="U31" s="65">
        <f t="shared" si="6"/>
        <v>8.8483451061834889E-2</v>
      </c>
      <c r="V31" s="65">
        <f t="shared" si="7"/>
        <v>0.75223044780903825</v>
      </c>
      <c r="W31" s="66">
        <f t="shared" si="17"/>
        <v>1</v>
      </c>
      <c r="X31" s="67">
        <f t="shared" si="18"/>
        <v>0.53647234011393585</v>
      </c>
      <c r="Y31" s="67">
        <f t="shared" si="19"/>
        <v>0.75223044780903825</v>
      </c>
      <c r="Z31" s="67">
        <f t="shared" si="30"/>
        <v>1</v>
      </c>
      <c r="AA31" s="67">
        <f t="shared" si="31"/>
        <v>0</v>
      </c>
      <c r="AB31" s="67">
        <f t="shared" si="32"/>
        <v>0</v>
      </c>
      <c r="AC31" s="67">
        <f t="shared" si="33"/>
        <v>0</v>
      </c>
      <c r="AD31" s="67">
        <f>(G31+I31)/D31</f>
        <v>1.1821834302171639</v>
      </c>
      <c r="AE31" s="67">
        <f t="shared" si="34"/>
        <v>1</v>
      </c>
      <c r="AF31" s="67">
        <f t="shared" si="35"/>
        <v>0</v>
      </c>
      <c r="AG31" s="67">
        <f t="shared" si="36"/>
        <v>0</v>
      </c>
      <c r="AH31" s="67">
        <f t="shared" si="37"/>
        <v>0</v>
      </c>
      <c r="AI31" s="67">
        <f>G31+I31</f>
        <v>52.256163517856599</v>
      </c>
      <c r="AJ31" s="67">
        <f>D31/60.08</f>
        <v>0.73573722536617847</v>
      </c>
      <c r="AK31" s="68">
        <f>E31/79.9</f>
        <v>2.8261889862327903E-4</v>
      </c>
      <c r="AL31" s="68">
        <f>F31/101.96</f>
        <v>1.4451647704982347E-2</v>
      </c>
      <c r="AM31" s="68">
        <f>G31/71.85</f>
        <v>0.11570030992145579</v>
      </c>
      <c r="AN31" s="68">
        <f>H31/70.94</f>
        <v>1.8639695517338598E-3</v>
      </c>
      <c r="AO31" s="68">
        <f>I31/40.3</f>
        <v>1.0903994106699753</v>
      </c>
      <c r="AP31" s="68">
        <f>J31/56.08</f>
        <v>4.0192247681883023E-2</v>
      </c>
      <c r="AQ31" s="68">
        <f>K31/61.98</f>
        <v>3.5624394966118103E-4</v>
      </c>
      <c r="AR31" s="68">
        <f>L31/94.2</f>
        <v>0</v>
      </c>
      <c r="AS31" s="68">
        <f>M31/(3*15.9994+2*52)</f>
        <v>1.4530352991022264E-3</v>
      </c>
      <c r="AT31" s="68">
        <f t="shared" si="8"/>
        <v>2.0004367090435951</v>
      </c>
      <c r="AU31" s="68">
        <f t="shared" si="9"/>
        <v>0.36778830444374971</v>
      </c>
      <c r="AV31" s="68">
        <f t="shared" si="10"/>
        <v>1.4127860049038921E-4</v>
      </c>
      <c r="AW31" s="68">
        <f t="shared" si="10"/>
        <v>7.2242464056219259E-3</v>
      </c>
      <c r="AX31" s="68">
        <f t="shared" si="10"/>
        <v>5.7837525875423415E-2</v>
      </c>
      <c r="AY31" s="68">
        <f t="shared" si="10"/>
        <v>9.3178131720299219E-4</v>
      </c>
      <c r="AZ31" s="68">
        <f t="shared" si="10"/>
        <v>0.54508068450278191</v>
      </c>
      <c r="BA31" s="68">
        <f t="shared" si="10"/>
        <v>2.009173671937807E-2</v>
      </c>
      <c r="BB31" s="68">
        <f t="shared" si="10"/>
        <v>1.7808308958272445E-4</v>
      </c>
      <c r="BC31" s="68">
        <f t="shared" si="10"/>
        <v>0</v>
      </c>
      <c r="BD31" s="68">
        <f t="shared" si="10"/>
        <v>7.2635904576902094E-4</v>
      </c>
      <c r="BE31" s="68">
        <f t="shared" si="28"/>
        <v>0.90407069337125767</v>
      </c>
      <c r="BF31" s="68">
        <f t="shared" si="11"/>
        <v>0.3685170476620836</v>
      </c>
      <c r="BG31" s="68">
        <f t="shared" si="12"/>
        <v>7.2385606742162798E-3</v>
      </c>
      <c r="BH31" s="68">
        <f t="shared" si="13"/>
        <v>0.60411284476900695</v>
      </c>
      <c r="BI31" s="68">
        <f t="shared" si="14"/>
        <v>2.0131546894693299E-2</v>
      </c>
      <c r="BJ31" s="68">
        <f t="shared" si="15"/>
        <v>1</v>
      </c>
      <c r="BK31" s="68">
        <f t="array" ref="BK31:BN31">MMULT(BF31:BI31,$Q$10:$T$13)</f>
        <v>0.24757279498968521</v>
      </c>
      <c r="BL31" s="68">
        <v>2.9121521673997154E-2</v>
      </c>
      <c r="BM31" s="68">
        <v>5.2423968445316833E-2</v>
      </c>
      <c r="BN31" s="68">
        <v>-8.6125431807889639E-3</v>
      </c>
      <c r="BO31" s="68">
        <f t="shared" si="29"/>
        <v>0.32050574192821024</v>
      </c>
      <c r="BP31" s="60">
        <v>74</v>
      </c>
      <c r="BQ31" s="60">
        <v>17</v>
      </c>
      <c r="BR31" s="61">
        <v>9</v>
      </c>
      <c r="BS31" s="60">
        <v>0.5</v>
      </c>
      <c r="BT31" s="67">
        <f t="shared" si="38"/>
        <v>100</v>
      </c>
      <c r="BU31" s="67">
        <f>BP31/$BT31</f>
        <v>0.74</v>
      </c>
      <c r="BV31" s="67">
        <f>BQ31/$BT31</f>
        <v>0.17</v>
      </c>
      <c r="BW31" s="67">
        <f>BR31/$BT31</f>
        <v>0.09</v>
      </c>
    </row>
    <row r="32" spans="1:75" s="64" customFormat="1" x14ac:dyDescent="0.15">
      <c r="A32" s="62" t="s">
        <v>210</v>
      </c>
      <c r="B32" s="62"/>
      <c r="C32" s="59" t="s">
        <v>63</v>
      </c>
      <c r="D32" s="63">
        <v>43.724200000000003</v>
      </c>
      <c r="E32" s="63">
        <v>1.6910000000000001E-2</v>
      </c>
      <c r="F32" s="63">
        <v>1.5294500000000002</v>
      </c>
      <c r="G32" s="63">
        <v>8.8795990000000007</v>
      </c>
      <c r="H32" s="63">
        <v>0.1583</v>
      </c>
      <c r="I32" s="63">
        <v>44.916880000000006</v>
      </c>
      <c r="J32" s="63">
        <v>1.1193200000000001</v>
      </c>
      <c r="K32" s="63">
        <v>1.1200000000000002E-2</v>
      </c>
      <c r="L32" s="63"/>
      <c r="M32" s="63">
        <v>0.22647</v>
      </c>
      <c r="O32" s="65">
        <f t="shared" si="1"/>
        <v>0.80328296235264596</v>
      </c>
      <c r="P32" s="65">
        <f t="shared" si="2"/>
        <v>3.1153245247338965E-2</v>
      </c>
      <c r="Q32" s="65">
        <f t="shared" si="3"/>
        <v>0.18655131940207054</v>
      </c>
      <c r="R32" s="65">
        <f t="shared" si="4"/>
        <v>-2.0987527002055546E-2</v>
      </c>
      <c r="S32" s="65">
        <f t="shared" si="16"/>
        <v>0.99999999999999989</v>
      </c>
      <c r="T32" s="65">
        <f t="shared" si="5"/>
        <v>0.18271655085723193</v>
      </c>
      <c r="U32" s="65">
        <f t="shared" si="6"/>
        <v>3.0512855861045445E-2</v>
      </c>
      <c r="V32" s="65">
        <f t="shared" si="7"/>
        <v>0.78677059328172261</v>
      </c>
      <c r="W32" s="66">
        <f t="shared" si="17"/>
        <v>1</v>
      </c>
      <c r="X32" s="67">
        <f t="shared" si="18"/>
        <v>0.48947542491192181</v>
      </c>
      <c r="Y32" s="67">
        <f t="shared" si="19"/>
        <v>0.78677059328172261</v>
      </c>
      <c r="Z32" s="67">
        <f t="shared" si="30"/>
        <v>1</v>
      </c>
      <c r="AA32" s="67">
        <f t="shared" si="31"/>
        <v>0</v>
      </c>
      <c r="AB32" s="67">
        <f t="shared" si="32"/>
        <v>0</v>
      </c>
      <c r="AC32" s="67">
        <f t="shared" si="33"/>
        <v>0</v>
      </c>
      <c r="AD32" s="67">
        <f>(G32+I32)/D32</f>
        <v>1.2303593662091017</v>
      </c>
      <c r="AE32" s="67">
        <f t="shared" si="34"/>
        <v>1</v>
      </c>
      <c r="AF32" s="67">
        <f t="shared" si="35"/>
        <v>0</v>
      </c>
      <c r="AG32" s="67">
        <f t="shared" si="36"/>
        <v>0</v>
      </c>
      <c r="AH32" s="67">
        <f t="shared" si="37"/>
        <v>0</v>
      </c>
      <c r="AI32" s="67">
        <f>G32+I32</f>
        <v>53.796479000000005</v>
      </c>
      <c r="AJ32" s="67">
        <f>D32/60.08</f>
        <v>0.72776631158455396</v>
      </c>
      <c r="AK32" s="68">
        <f>E32/79.9</f>
        <v>2.1163954943679598E-4</v>
      </c>
      <c r="AL32" s="68">
        <f>F32/101.96</f>
        <v>1.5000490388387605E-2</v>
      </c>
      <c r="AM32" s="68">
        <f>G32/71.85</f>
        <v>0.12358523312456508</v>
      </c>
      <c r="AN32" s="68">
        <f>H32/70.94</f>
        <v>2.2314632083450803E-3</v>
      </c>
      <c r="AO32" s="68">
        <f>I32/40.3</f>
        <v>1.1145627791563277</v>
      </c>
      <c r="AP32" s="68">
        <f>J32/56.08</f>
        <v>1.9959343794579174E-2</v>
      </c>
      <c r="AQ32" s="68">
        <f>K32/61.98</f>
        <v>1.8070345272668605E-4</v>
      </c>
      <c r="AR32" s="68">
        <f>L32/94.2</f>
        <v>0</v>
      </c>
      <c r="AS32" s="68">
        <f>M32/(3*15.9994+2*52)</f>
        <v>1.4899518546930162E-3</v>
      </c>
      <c r="AT32" s="68">
        <f t="shared" si="8"/>
        <v>2.004987916113615</v>
      </c>
      <c r="AU32" s="68">
        <f t="shared" si="9"/>
        <v>0.36297790412384423</v>
      </c>
      <c r="AV32" s="68">
        <f t="shared" si="10"/>
        <v>1.055565211819477E-4</v>
      </c>
      <c r="AW32" s="68">
        <f t="shared" si="10"/>
        <v>7.4815864314354222E-3</v>
      </c>
      <c r="AX32" s="68">
        <f t="shared" si="10"/>
        <v>6.1638891751585989E-2</v>
      </c>
      <c r="AY32" s="68">
        <f t="shared" si="10"/>
        <v>1.1129559387422423E-3</v>
      </c>
      <c r="AZ32" s="68">
        <f t="shared" si="10"/>
        <v>0.55589501073739622</v>
      </c>
      <c r="BA32" s="68">
        <f t="shared" si="10"/>
        <v>9.9548449315682332E-3</v>
      </c>
      <c r="BB32" s="68">
        <f t="shared" si="10"/>
        <v>9.0126953521472633E-5</v>
      </c>
      <c r="BC32" s="68">
        <f t="shared" si="10"/>
        <v>0</v>
      </c>
      <c r="BD32" s="68">
        <f t="shared" si="10"/>
        <v>7.4312261072429636E-4</v>
      </c>
      <c r="BE32" s="68">
        <f t="shared" si="28"/>
        <v>0.9001854124880444</v>
      </c>
      <c r="BF32" s="68">
        <f t="shared" si="11"/>
        <v>0.36372417958278452</v>
      </c>
      <c r="BG32" s="68">
        <f t="shared" si="12"/>
        <v>7.4969684265494161E-3</v>
      </c>
      <c r="BH32" s="68">
        <f t="shared" si="13"/>
        <v>0.61880354009296679</v>
      </c>
      <c r="BI32" s="68">
        <f t="shared" si="14"/>
        <v>9.9753118976991829E-3</v>
      </c>
      <c r="BJ32" s="68">
        <f t="shared" si="15"/>
        <v>0.99999999999999989</v>
      </c>
      <c r="BK32" s="68">
        <f t="array" ref="BK32:BN32">MMULT(BF32:BI32,$Q$10:$T$13)</f>
        <v>0.25806074804507506</v>
      </c>
      <c r="BL32" s="68">
        <v>1.0008216468346574E-2</v>
      </c>
      <c r="BM32" s="68">
        <v>5.9931027159716613E-2</v>
      </c>
      <c r="BN32" s="68">
        <v>-6.7424023309347681E-3</v>
      </c>
      <c r="BO32" s="68">
        <f t="shared" si="29"/>
        <v>0.3212575893422035</v>
      </c>
      <c r="BP32" s="60">
        <v>73.599999999999994</v>
      </c>
      <c r="BQ32" s="60">
        <v>22.2</v>
      </c>
      <c r="BR32" s="61">
        <v>3.5</v>
      </c>
      <c r="BS32" s="60">
        <v>0.7</v>
      </c>
      <c r="BT32" s="67">
        <f t="shared" si="38"/>
        <v>99.3</v>
      </c>
      <c r="BU32" s="67">
        <f>BP32/$BT32</f>
        <v>0.74118831822759312</v>
      </c>
      <c r="BV32" s="67">
        <f>BQ32/$BT32</f>
        <v>0.22356495468277945</v>
      </c>
      <c r="BW32" s="67">
        <f>BR32/$BT32</f>
        <v>3.5246727089627394E-2</v>
      </c>
    </row>
    <row r="33" spans="1:75" s="64" customFormat="1" x14ac:dyDescent="0.15">
      <c r="A33" s="62" t="s">
        <v>210</v>
      </c>
      <c r="B33" s="62"/>
      <c r="C33" s="71" t="s">
        <v>64</v>
      </c>
      <c r="D33" s="63">
        <v>43.289310000000008</v>
      </c>
      <c r="E33" s="63">
        <v>3.5099999999999997E-3</v>
      </c>
      <c r="F33" s="63">
        <v>0.51557999999999993</v>
      </c>
      <c r="G33" s="63">
        <v>7.4137249999999986</v>
      </c>
      <c r="H33" s="63">
        <v>0.12010999999999999</v>
      </c>
      <c r="I33" s="63">
        <v>48.698829999999994</v>
      </c>
      <c r="J33" s="63">
        <v>0.35063</v>
      </c>
      <c r="K33" s="63">
        <v>1.0679999999999999E-2</v>
      </c>
      <c r="L33" s="63"/>
      <c r="M33" s="63">
        <v>0.14022999999999999</v>
      </c>
      <c r="O33" s="65">
        <f t="shared" si="1"/>
        <v>0.87873225729237603</v>
      </c>
      <c r="P33" s="65">
        <f t="shared" si="2"/>
        <v>1.2140064292028507E-3</v>
      </c>
      <c r="Q33" s="65">
        <f t="shared" si="3"/>
        <v>0.13700916684235473</v>
      </c>
      <c r="R33" s="65">
        <f t="shared" si="4"/>
        <v>-1.6955430563933612E-2</v>
      </c>
      <c r="S33" s="65">
        <f t="shared" si="16"/>
        <v>1</v>
      </c>
      <c r="T33" s="65">
        <f t="shared" si="5"/>
        <v>0.13472484901956699</v>
      </c>
      <c r="U33" s="65">
        <f t="shared" si="6"/>
        <v>1.1937656191379461E-3</v>
      </c>
      <c r="V33" s="65">
        <f t="shared" si="7"/>
        <v>0.86408138536129497</v>
      </c>
      <c r="W33" s="66">
        <f t="shared" si="17"/>
        <v>0.99999999999999989</v>
      </c>
      <c r="X33" s="67">
        <f t="shared" si="18"/>
        <v>0.50025606224320562</v>
      </c>
      <c r="Y33" s="67">
        <f t="shared" si="19"/>
        <v>0.86408138536129497</v>
      </c>
      <c r="Z33" s="67">
        <f t="shared" si="30"/>
        <v>1</v>
      </c>
      <c r="AA33" s="67">
        <f t="shared" si="31"/>
        <v>0</v>
      </c>
      <c r="AB33" s="67">
        <f t="shared" si="32"/>
        <v>0</v>
      </c>
      <c r="AC33" s="67">
        <f t="shared" si="33"/>
        <v>0</v>
      </c>
      <c r="AD33" s="67">
        <f>(G33+I33)/D33</f>
        <v>1.2962219772040715</v>
      </c>
      <c r="AE33" s="67">
        <f t="shared" si="34"/>
        <v>1</v>
      </c>
      <c r="AF33" s="67">
        <f t="shared" si="35"/>
        <v>0</v>
      </c>
      <c r="AG33" s="67">
        <f t="shared" si="36"/>
        <v>0</v>
      </c>
      <c r="AH33" s="67">
        <f t="shared" si="37"/>
        <v>0</v>
      </c>
      <c r="AI33" s="67">
        <f>G33+I33</f>
        <v>56.112554999999993</v>
      </c>
      <c r="AJ33" s="67">
        <f>D33/60.08</f>
        <v>0.72052779627163799</v>
      </c>
      <c r="AK33" s="68">
        <f>E33/79.9</f>
        <v>4.3929912390488105E-5</v>
      </c>
      <c r="AL33" s="68">
        <f>F33/101.96</f>
        <v>5.0566888976069039E-3</v>
      </c>
      <c r="AM33" s="68">
        <f>G33/71.85</f>
        <v>0.10318336812804453</v>
      </c>
      <c r="AN33" s="68">
        <f>H33/70.94</f>
        <v>1.693120947279391E-3</v>
      </c>
      <c r="AO33" s="68">
        <f>I33/40.3</f>
        <v>1.2084076923076923</v>
      </c>
      <c r="AP33" s="68">
        <f>J33/56.08</f>
        <v>6.2523181169757492E-3</v>
      </c>
      <c r="AQ33" s="68">
        <f>K33/61.98</f>
        <v>1.723136495643756E-4</v>
      </c>
      <c r="AR33" s="68">
        <f>L33/94.2</f>
        <v>0</v>
      </c>
      <c r="AS33" s="68">
        <f>M33/(3*15.9994+2*52)</f>
        <v>9.2257671472425324E-4</v>
      </c>
      <c r="AT33" s="68">
        <f t="shared" si="8"/>
        <v>2.0462598049459158</v>
      </c>
      <c r="AU33" s="68">
        <f t="shared" si="9"/>
        <v>0.35211941051184459</v>
      </c>
      <c r="AV33" s="68">
        <f t="shared" si="10"/>
        <v>2.1468394328182197E-5</v>
      </c>
      <c r="AW33" s="68">
        <f t="shared" si="10"/>
        <v>2.4711861540673502E-3</v>
      </c>
      <c r="AX33" s="68">
        <f t="shared" si="10"/>
        <v>5.0425350621971364E-2</v>
      </c>
      <c r="AY33" s="68">
        <f t="shared" si="10"/>
        <v>8.2742227706717895E-4</v>
      </c>
      <c r="AZ33" s="68">
        <f t="shared" si="10"/>
        <v>0.59054460698827604</v>
      </c>
      <c r="BA33" s="68">
        <f t="shared" si="10"/>
        <v>3.0554859660848407E-3</v>
      </c>
      <c r="BB33" s="68">
        <f t="shared" si="10"/>
        <v>8.4209077042848914E-5</v>
      </c>
      <c r="BC33" s="68">
        <f t="shared" si="10"/>
        <v>0</v>
      </c>
      <c r="BD33" s="68">
        <f t="shared" si="10"/>
        <v>4.5086000931765242E-4</v>
      </c>
      <c r="BE33" s="68">
        <f t="shared" si="28"/>
        <v>0.92132961923835843</v>
      </c>
      <c r="BF33" s="68">
        <f t="shared" si="11"/>
        <v>0.35260740497061066</v>
      </c>
      <c r="BG33" s="68">
        <f t="shared" si="12"/>
        <v>2.4746109159911852E-3</v>
      </c>
      <c r="BH33" s="68">
        <f t="shared" si="13"/>
        <v>0.64185826361727683</v>
      </c>
      <c r="BI33" s="68">
        <f t="shared" si="14"/>
        <v>3.0597204961214531E-3</v>
      </c>
      <c r="BJ33" s="68">
        <f t="shared" si="15"/>
        <v>1</v>
      </c>
      <c r="BK33" s="68">
        <f t="array" ref="BK33:BN33">MMULT(BF33:BI33,$Q$10:$T$13)</f>
        <v>0.28778378638648072</v>
      </c>
      <c r="BL33" s="68">
        <v>3.9758568550793839E-4</v>
      </c>
      <c r="BM33" s="68">
        <v>4.4870341877561115E-2</v>
      </c>
      <c r="BN33" s="68">
        <v>-5.552883676464772E-3</v>
      </c>
      <c r="BO33" s="68">
        <f t="shared" si="29"/>
        <v>0.32749883027308502</v>
      </c>
      <c r="BP33" s="60">
        <v>83.1</v>
      </c>
      <c r="BQ33" s="60">
        <v>16.7</v>
      </c>
      <c r="BR33" s="61">
        <v>0.1</v>
      </c>
      <c r="BS33" s="60">
        <v>0.1</v>
      </c>
      <c r="BT33" s="67">
        <f t="shared" si="38"/>
        <v>99.899999999999991</v>
      </c>
      <c r="BU33" s="67">
        <f>BP33/$BT33</f>
        <v>0.83183183183183185</v>
      </c>
      <c r="BV33" s="67">
        <f>BQ33/$BT33</f>
        <v>0.16716716716716717</v>
      </c>
      <c r="BW33" s="67">
        <f>BR33/$BT33</f>
        <v>1.0010010010010012E-3</v>
      </c>
    </row>
    <row r="34" spans="1:75" s="64" customFormat="1" x14ac:dyDescent="0.15">
      <c r="A34" s="62" t="s">
        <v>210</v>
      </c>
      <c r="B34" s="62"/>
      <c r="C34" s="69" t="s">
        <v>65</v>
      </c>
      <c r="D34" s="63">
        <v>44.070640000000004</v>
      </c>
      <c r="E34" s="63">
        <v>1.3640000000000003E-2</v>
      </c>
      <c r="F34" s="63">
        <v>1.1528900000000002</v>
      </c>
      <c r="G34" s="63">
        <v>8.4699015803793021</v>
      </c>
      <c r="H34" s="63">
        <v>0.13116</v>
      </c>
      <c r="I34" s="63">
        <v>45.009989999999995</v>
      </c>
      <c r="J34" s="63">
        <v>1.42937</v>
      </c>
      <c r="K34" s="63">
        <v>6.8800000000000007E-3</v>
      </c>
      <c r="L34" s="63"/>
      <c r="M34" s="63">
        <v>0.18747</v>
      </c>
      <c r="O34" s="65">
        <f t="shared" si="1"/>
        <v>0.79148645918941885</v>
      </c>
      <c r="P34" s="65">
        <f t="shared" si="2"/>
        <v>4.7775237492109164E-2</v>
      </c>
      <c r="Q34" s="65">
        <f t="shared" si="3"/>
        <v>0.18724310161715657</v>
      </c>
      <c r="R34" s="65">
        <f t="shared" si="4"/>
        <v>-2.6504798298684591E-2</v>
      </c>
      <c r="S34" s="65">
        <f t="shared" si="16"/>
        <v>1</v>
      </c>
      <c r="T34" s="65">
        <f t="shared" si="5"/>
        <v>0.1824084036699008</v>
      </c>
      <c r="U34" s="65">
        <f t="shared" si="6"/>
        <v>4.654166017664136E-2</v>
      </c>
      <c r="V34" s="65">
        <f t="shared" si="7"/>
        <v>0.77104993615345774</v>
      </c>
      <c r="W34" s="66">
        <f t="shared" si="17"/>
        <v>0.99999999999999989</v>
      </c>
      <c r="X34" s="67">
        <f t="shared" si="18"/>
        <v>0.49890756825987448</v>
      </c>
      <c r="Y34" s="67">
        <f t="shared" si="19"/>
        <v>0.77104993615345774</v>
      </c>
      <c r="Z34" s="67">
        <f t="shared" si="30"/>
        <v>1</v>
      </c>
      <c r="AA34" s="67">
        <f t="shared" si="31"/>
        <v>0</v>
      </c>
      <c r="AB34" s="67">
        <f t="shared" si="32"/>
        <v>0</v>
      </c>
      <c r="AC34" s="67">
        <f t="shared" si="33"/>
        <v>0</v>
      </c>
      <c r="AD34" s="67">
        <f>(G34+I34)/D34</f>
        <v>1.2135038560905693</v>
      </c>
      <c r="AE34" s="67">
        <f t="shared" si="34"/>
        <v>1</v>
      </c>
      <c r="AF34" s="67">
        <f t="shared" si="35"/>
        <v>0</v>
      </c>
      <c r="AG34" s="67">
        <f t="shared" si="36"/>
        <v>0</v>
      </c>
      <c r="AH34" s="67">
        <f t="shared" si="37"/>
        <v>0</v>
      </c>
      <c r="AI34" s="67">
        <f>G34+I34</f>
        <v>53.479891580379295</v>
      </c>
      <c r="AJ34" s="67">
        <f>D34/60.08</f>
        <v>0.73353262316910794</v>
      </c>
      <c r="AK34" s="68">
        <f>E34/79.9</f>
        <v>1.7071339173967462E-4</v>
      </c>
      <c r="AL34" s="68">
        <f>F34/101.96</f>
        <v>1.1307277363672031E-2</v>
      </c>
      <c r="AM34" s="68">
        <f>G34/71.85</f>
        <v>0.11788311176589147</v>
      </c>
      <c r="AN34" s="68">
        <f>H34/70.94</f>
        <v>1.8488863828587539E-3</v>
      </c>
      <c r="AO34" s="68">
        <f>I34/40.3</f>
        <v>1.1168732009925557</v>
      </c>
      <c r="AP34" s="68">
        <f>J34/56.08</f>
        <v>2.5488052781740371E-2</v>
      </c>
      <c r="AQ34" s="68">
        <f>K34/61.98</f>
        <v>1.1100354953210715E-4</v>
      </c>
      <c r="AR34" s="68">
        <f>L34/94.2</f>
        <v>0</v>
      </c>
      <c r="AS34" s="68">
        <f>M34/(3*15.9994+2*52)</f>
        <v>1.2333698688537101E-3</v>
      </c>
      <c r="AT34" s="68">
        <f t="shared" si="8"/>
        <v>2.008448239265952</v>
      </c>
      <c r="AU34" s="68">
        <f t="shared" si="9"/>
        <v>0.36522356355929769</v>
      </c>
      <c r="AV34" s="68">
        <f t="shared" si="10"/>
        <v>8.4997655604043343E-5</v>
      </c>
      <c r="AW34" s="68">
        <f t="shared" si="10"/>
        <v>5.6298574902804649E-3</v>
      </c>
      <c r="AX34" s="68">
        <f t="shared" si="10"/>
        <v>5.8693626980885212E-2</v>
      </c>
      <c r="AY34" s="68">
        <f t="shared" si="10"/>
        <v>9.2055465842350275E-4</v>
      </c>
      <c r="AZ34" s="68">
        <f t="shared" si="10"/>
        <v>0.55608761986355737</v>
      </c>
      <c r="BA34" s="68">
        <f t="shared" si="10"/>
        <v>1.2690420536331945E-2</v>
      </c>
      <c r="BB34" s="68">
        <f t="shared" si="10"/>
        <v>5.5268314792457258E-5</v>
      </c>
      <c r="BC34" s="68">
        <f t="shared" si="10"/>
        <v>0</v>
      </c>
      <c r="BD34" s="68">
        <f t="shared" si="10"/>
        <v>6.1409094082727391E-4</v>
      </c>
      <c r="BE34" s="68">
        <f t="shared" si="28"/>
        <v>0.90452924957918179</v>
      </c>
      <c r="BF34" s="68">
        <f t="shared" si="11"/>
        <v>0.36583630702252679</v>
      </c>
      <c r="BG34" s="68">
        <f t="shared" si="12"/>
        <v>5.6393028238248344E-3</v>
      </c>
      <c r="BH34" s="68">
        <f t="shared" si="13"/>
        <v>0.61581267862460642</v>
      </c>
      <c r="BI34" s="68">
        <f t="shared" si="14"/>
        <v>1.2711711529041957E-2</v>
      </c>
      <c r="BJ34" s="68">
        <f t="shared" si="15"/>
        <v>1</v>
      </c>
      <c r="BK34" s="68">
        <f t="array" ref="BK34:BN34">MMULT(BF34:BI34,$Q$10:$T$13)</f>
        <v>0.25511294155866809</v>
      </c>
      <c r="BL34" s="68">
        <v>1.5398976481237663E-2</v>
      </c>
      <c r="BM34" s="68">
        <v>6.0352439243296675E-2</v>
      </c>
      <c r="BN34" s="68">
        <v>-8.5430609467677457E-3</v>
      </c>
      <c r="BO34" s="68">
        <f t="shared" si="29"/>
        <v>0.32232129633643469</v>
      </c>
      <c r="BP34" s="60">
        <v>76.599999999999994</v>
      </c>
      <c r="BQ34" s="60">
        <v>17.8</v>
      </c>
      <c r="BR34" s="61">
        <v>5.0999999999999996</v>
      </c>
      <c r="BS34" s="60">
        <v>0.5</v>
      </c>
      <c r="BT34" s="67">
        <f t="shared" si="38"/>
        <v>99.499999999999986</v>
      </c>
      <c r="BU34" s="67">
        <f>BP34/$BT34</f>
        <v>0.7698492462311558</v>
      </c>
      <c r="BV34" s="67">
        <f>BQ34/$BT34</f>
        <v>0.17889447236180908</v>
      </c>
      <c r="BW34" s="67">
        <f>BR34/$BT34</f>
        <v>5.1256281407035177E-2</v>
      </c>
    </row>
    <row r="35" spans="1:75" s="64" customFormat="1" x14ac:dyDescent="0.15">
      <c r="A35" s="62" t="s">
        <v>210</v>
      </c>
      <c r="B35" s="62"/>
      <c r="C35" s="59" t="s">
        <v>66</v>
      </c>
      <c r="D35" s="63">
        <v>44.529270000000011</v>
      </c>
      <c r="E35" s="63">
        <v>4.7420000000000004E-2</v>
      </c>
      <c r="F35" s="63">
        <v>2.36395</v>
      </c>
      <c r="G35" s="63">
        <v>8.2238100000000021</v>
      </c>
      <c r="H35" s="63">
        <v>0.16050999999999999</v>
      </c>
      <c r="I35" s="63">
        <v>43.444130000000001</v>
      </c>
      <c r="J35" s="63">
        <v>1.3812100000000003</v>
      </c>
      <c r="K35" s="63">
        <v>3.619E-2</v>
      </c>
      <c r="L35" s="63"/>
      <c r="M35" s="63">
        <v>0.26792000000000005</v>
      </c>
      <c r="O35" s="65">
        <f t="shared" si="1"/>
        <v>0.73106770347767025</v>
      </c>
      <c r="P35" s="65">
        <f t="shared" si="2"/>
        <v>3.5192442864718836E-2</v>
      </c>
      <c r="Q35" s="65">
        <f t="shared" si="3"/>
        <v>0.25940519365390108</v>
      </c>
      <c r="R35" s="65">
        <f t="shared" si="4"/>
        <v>-2.5665339996290056E-2</v>
      </c>
      <c r="S35" s="65">
        <f t="shared" si="16"/>
        <v>1</v>
      </c>
      <c r="T35" s="65">
        <f t="shared" si="5"/>
        <v>0.25291406810611283</v>
      </c>
      <c r="U35" s="65">
        <f t="shared" si="6"/>
        <v>3.4311818380102548E-2</v>
      </c>
      <c r="V35" s="65">
        <f t="shared" si="7"/>
        <v>0.71277411351378472</v>
      </c>
      <c r="W35" s="66">
        <f t="shared" si="17"/>
        <v>1</v>
      </c>
      <c r="X35" s="67">
        <f t="shared" si="18"/>
        <v>0.45114020146485595</v>
      </c>
      <c r="Y35" s="67">
        <f t="shared" si="19"/>
        <v>0.71277411351378472</v>
      </c>
      <c r="Z35" s="67">
        <f t="shared" si="30"/>
        <v>1</v>
      </c>
      <c r="AA35" s="67">
        <f t="shared" si="31"/>
        <v>0</v>
      </c>
      <c r="AB35" s="67">
        <f t="shared" si="32"/>
        <v>0</v>
      </c>
      <c r="AC35" s="67">
        <f t="shared" si="33"/>
        <v>0</v>
      </c>
      <c r="AD35" s="67">
        <f>(G35+I35)/D35</f>
        <v>1.1603141035098934</v>
      </c>
      <c r="AE35" s="67">
        <f t="shared" si="34"/>
        <v>1</v>
      </c>
      <c r="AF35" s="67">
        <f t="shared" si="35"/>
        <v>0</v>
      </c>
      <c r="AG35" s="67">
        <f t="shared" si="36"/>
        <v>0</v>
      </c>
      <c r="AH35" s="67">
        <f t="shared" si="37"/>
        <v>0</v>
      </c>
      <c r="AI35" s="67">
        <f>G35+I35</f>
        <v>51.667940000000002</v>
      </c>
      <c r="AJ35" s="67">
        <f>D35/60.08</f>
        <v>0.74116627829560611</v>
      </c>
      <c r="AK35" s="68">
        <f>E35/79.9</f>
        <v>5.9349186483103884E-4</v>
      </c>
      <c r="AL35" s="68">
        <f>F35/101.96</f>
        <v>2.3185072577481366E-2</v>
      </c>
      <c r="AM35" s="68">
        <f>G35/71.85</f>
        <v>0.11445803757828814</v>
      </c>
      <c r="AN35" s="68">
        <f>H35/70.94</f>
        <v>2.2626162954609529E-3</v>
      </c>
      <c r="AO35" s="68">
        <f>I35/40.3</f>
        <v>1.0780181141439207</v>
      </c>
      <c r="AP35" s="68">
        <f>J35/56.08</f>
        <v>2.4629279600570618E-2</v>
      </c>
      <c r="AQ35" s="68">
        <f>K35/61.98</f>
        <v>5.8389803162310421E-4</v>
      </c>
      <c r="AR35" s="68">
        <f>L35/94.2</f>
        <v>0</v>
      </c>
      <c r="AS35" s="68">
        <f>M35/(3*15.9994+2*52)</f>
        <v>1.7626524524632532E-3</v>
      </c>
      <c r="AT35" s="68">
        <f t="shared" si="8"/>
        <v>1.9866594408402454</v>
      </c>
      <c r="AU35" s="68">
        <f t="shared" si="9"/>
        <v>0.37307163123143761</v>
      </c>
      <c r="AV35" s="68">
        <f t="shared" si="10"/>
        <v>2.9873860241492881E-4</v>
      </c>
      <c r="AW35" s="68">
        <f t="shared" si="10"/>
        <v>1.1670380992766119E-2</v>
      </c>
      <c r="AX35" s="68">
        <f t="shared" si="10"/>
        <v>5.7613315712469984E-2</v>
      </c>
      <c r="AY35" s="68">
        <f t="shared" si="10"/>
        <v>1.1389049622435505E-3</v>
      </c>
      <c r="AZ35" s="68">
        <f t="shared" si="10"/>
        <v>0.54262854114944814</v>
      </c>
      <c r="BA35" s="68">
        <f t="shared" si="10"/>
        <v>1.2397333480646193E-2</v>
      </c>
      <c r="BB35" s="68">
        <f t="shared" si="10"/>
        <v>2.9390947417547728E-4</v>
      </c>
      <c r="BC35" s="68">
        <f t="shared" si="10"/>
        <v>0</v>
      </c>
      <c r="BD35" s="68">
        <f t="shared" si="10"/>
        <v>8.8724439439793979E-4</v>
      </c>
      <c r="BE35" s="68">
        <f t="shared" si="28"/>
        <v>0.90401649759369651</v>
      </c>
      <c r="BF35" s="68">
        <f t="shared" si="11"/>
        <v>0.37405119554222088</v>
      </c>
      <c r="BG35" s="68">
        <f t="shared" si="12"/>
        <v>1.1701023603344744E-2</v>
      </c>
      <c r="BH35" s="68">
        <f t="shared" si="13"/>
        <v>0.60181789602329694</v>
      </c>
      <c r="BI35" s="68">
        <f t="shared" si="14"/>
        <v>1.2429884831137345E-2</v>
      </c>
      <c r="BJ35" s="68">
        <f t="shared" si="15"/>
        <v>0.99999999999999989</v>
      </c>
      <c r="BK35" s="68">
        <f t="array" ref="BK35:BN35">MMULT(BF35:BI35,$Q$10:$T$13)</f>
        <v>0.23089233932621411</v>
      </c>
      <c r="BL35" s="68">
        <v>1.1114791996672105E-2</v>
      </c>
      <c r="BM35" s="68">
        <v>8.1927667863320189E-2</v>
      </c>
      <c r="BN35" s="68">
        <v>-8.1058571773264775E-3</v>
      </c>
      <c r="BO35" s="68">
        <f t="shared" si="29"/>
        <v>0.3158289420088799</v>
      </c>
      <c r="BP35" s="60">
        <v>68.2</v>
      </c>
      <c r="BQ35" s="60">
        <v>25.9</v>
      </c>
      <c r="BR35" s="61">
        <v>4.9000000000000004</v>
      </c>
      <c r="BS35" s="60">
        <v>1</v>
      </c>
      <c r="BT35" s="67">
        <f t="shared" si="38"/>
        <v>99</v>
      </c>
      <c r="BU35" s="67">
        <f>BP35/$BT35</f>
        <v>0.68888888888888888</v>
      </c>
      <c r="BV35" s="67">
        <f>BQ35/$BT35</f>
        <v>0.26161616161616158</v>
      </c>
      <c r="BW35" s="67">
        <f>BR35/$BT35</f>
        <v>4.9494949494949501E-2</v>
      </c>
    </row>
    <row r="36" spans="1:75" s="64" customFormat="1" x14ac:dyDescent="0.15">
      <c r="A36" s="62" t="s">
        <v>210</v>
      </c>
      <c r="B36" s="62"/>
      <c r="C36" s="59" t="s">
        <v>67</v>
      </c>
      <c r="D36" s="63">
        <v>45.238160000000001</v>
      </c>
      <c r="E36" s="63">
        <v>3.7109999999999997E-2</v>
      </c>
      <c r="F36" s="63">
        <v>2.0966899999999997</v>
      </c>
      <c r="G36" s="63">
        <v>8.7143100000000011</v>
      </c>
      <c r="H36" s="63">
        <v>0.13500999999999999</v>
      </c>
      <c r="I36" s="63">
        <v>42.789569999999998</v>
      </c>
      <c r="J36" s="63">
        <v>1.10043</v>
      </c>
      <c r="K36" s="63">
        <v>2.1060000000000002E-2</v>
      </c>
      <c r="L36" s="63"/>
      <c r="M36" s="63">
        <v>0.27254999999999996</v>
      </c>
      <c r="O36" s="65">
        <f t="shared" si="1"/>
        <v>0.68639341775456153</v>
      </c>
      <c r="P36" s="65">
        <f t="shared" si="2"/>
        <v>1.4603623389924216E-2</v>
      </c>
      <c r="Q36" s="65">
        <f t="shared" si="3"/>
        <v>0.33494268282934153</v>
      </c>
      <c r="R36" s="65">
        <f t="shared" si="4"/>
        <v>-3.5939723973827296E-2</v>
      </c>
      <c r="S36" s="65">
        <f t="shared" si="16"/>
        <v>1</v>
      </c>
      <c r="T36" s="65">
        <f t="shared" si="5"/>
        <v>0.32332255929381054</v>
      </c>
      <c r="U36" s="65">
        <f t="shared" si="6"/>
        <v>1.4096981756723494E-2</v>
      </c>
      <c r="V36" s="65">
        <f t="shared" si="7"/>
        <v>0.66258045894946593</v>
      </c>
      <c r="W36" s="66">
        <f t="shared" si="17"/>
        <v>1</v>
      </c>
      <c r="X36" s="67">
        <f t="shared" si="18"/>
        <v>0.39881879875827103</v>
      </c>
      <c r="Y36" s="67">
        <f t="shared" si="19"/>
        <v>0.66258045894946593</v>
      </c>
      <c r="Z36" s="67">
        <f t="shared" si="30"/>
        <v>1</v>
      </c>
      <c r="AA36" s="67">
        <f t="shared" si="31"/>
        <v>0</v>
      </c>
      <c r="AB36" s="67">
        <f t="shared" si="32"/>
        <v>0</v>
      </c>
      <c r="AC36" s="67">
        <f t="shared" si="33"/>
        <v>0</v>
      </c>
      <c r="AD36" s="67">
        <f>(G36+I36)/D36</f>
        <v>1.1385051911925683</v>
      </c>
      <c r="AE36" s="67">
        <f t="shared" si="34"/>
        <v>1</v>
      </c>
      <c r="AF36" s="67">
        <f t="shared" si="35"/>
        <v>0</v>
      </c>
      <c r="AG36" s="67">
        <f t="shared" si="36"/>
        <v>0</v>
      </c>
      <c r="AH36" s="67">
        <f t="shared" si="37"/>
        <v>0</v>
      </c>
      <c r="AI36" s="67">
        <f>G36+I36</f>
        <v>51.503879999999995</v>
      </c>
      <c r="AJ36" s="67">
        <f>D36/60.08</f>
        <v>0.75296537949400799</v>
      </c>
      <c r="AK36" s="68">
        <f>E36/79.9</f>
        <v>4.6445556946182721E-4</v>
      </c>
      <c r="AL36" s="68">
        <f>F36/101.96</f>
        <v>2.0563848568065906E-2</v>
      </c>
      <c r="AM36" s="68">
        <f>G36/71.85</f>
        <v>0.12128475991649272</v>
      </c>
      <c r="AN36" s="68">
        <f>H36/70.94</f>
        <v>1.9031575979701154E-3</v>
      </c>
      <c r="AO36" s="68">
        <f>I36/40.3</f>
        <v>1.0617759305210919</v>
      </c>
      <c r="AP36" s="68">
        <f>J36/56.08</f>
        <v>1.9622503566333809E-2</v>
      </c>
      <c r="AQ36" s="68">
        <f>K36/61.98</f>
        <v>3.397870280735722E-4</v>
      </c>
      <c r="AR36" s="68">
        <f>L36/94.2</f>
        <v>0</v>
      </c>
      <c r="AS36" s="68">
        <f>M36/(3*15.9994+2*52)</f>
        <v>1.7931133395000728E-3</v>
      </c>
      <c r="AT36" s="68">
        <f t="shared" si="8"/>
        <v>1.9807129356009978</v>
      </c>
      <c r="AU36" s="68">
        <f t="shared" si="9"/>
        <v>0.38014866564474648</v>
      </c>
      <c r="AV36" s="68">
        <f t="shared" si="10"/>
        <v>2.344890877995401E-4</v>
      </c>
      <c r="AW36" s="68">
        <f t="shared" si="10"/>
        <v>1.0382043858276879E-2</v>
      </c>
      <c r="AX36" s="68">
        <f t="shared" si="10"/>
        <v>6.1232881219959262E-2</v>
      </c>
      <c r="AY36" s="68">
        <f t="shared" si="10"/>
        <v>9.608447361367132E-4</v>
      </c>
      <c r="AZ36" s="68">
        <f t="shared" si="10"/>
        <v>0.53605745256514037</v>
      </c>
      <c r="BA36" s="68">
        <f t="shared" si="10"/>
        <v>9.9067882143051948E-3</v>
      </c>
      <c r="BB36" s="68">
        <f t="shared" si="10"/>
        <v>1.7154784116683335E-4</v>
      </c>
      <c r="BC36" s="68">
        <f t="shared" si="10"/>
        <v>0</v>
      </c>
      <c r="BD36" s="68">
        <f t="shared" si="10"/>
        <v>9.0528683246873299E-4</v>
      </c>
      <c r="BE36" s="68">
        <f t="shared" si="28"/>
        <v>0.8974822163420606</v>
      </c>
      <c r="BF36" s="68">
        <f t="shared" si="11"/>
        <v>0.38101439454916247</v>
      </c>
      <c r="BG36" s="68">
        <f t="shared" si="12"/>
        <v>1.0405687333231028E-2</v>
      </c>
      <c r="BH36" s="68">
        <f t="shared" si="13"/>
        <v>0.59865056874846334</v>
      </c>
      <c r="BI36" s="68">
        <f t="shared" si="14"/>
        <v>9.9293493691431454E-3</v>
      </c>
      <c r="BJ36" s="68">
        <f t="shared" si="15"/>
        <v>1</v>
      </c>
      <c r="BK36" s="68">
        <f t="array" ref="BK36:BN36">MMULT(BF36:BI36,$Q$10:$T$13)</f>
        <v>0.21653829636997421</v>
      </c>
      <c r="BL36" s="68">
        <v>4.6070426200002443E-3</v>
      </c>
      <c r="BM36" s="68">
        <v>0.10566522936469729</v>
      </c>
      <c r="BN36" s="68">
        <v>-1.1337997131089132E-2</v>
      </c>
      <c r="BO36" s="68">
        <f t="shared" si="29"/>
        <v>0.31547257122358263</v>
      </c>
      <c r="BP36" s="60">
        <v>65.7</v>
      </c>
      <c r="BQ36" s="60">
        <v>30.6</v>
      </c>
      <c r="BR36" s="61">
        <v>2.7</v>
      </c>
      <c r="BS36" s="60">
        <v>1</v>
      </c>
      <c r="BT36" s="67">
        <f t="shared" si="38"/>
        <v>99.000000000000014</v>
      </c>
      <c r="BU36" s="67">
        <f>BP36/$BT36</f>
        <v>0.66363636363636358</v>
      </c>
      <c r="BV36" s="67">
        <f>BQ36/$BT36</f>
        <v>0.30909090909090908</v>
      </c>
      <c r="BW36" s="67">
        <f>BR36/$BT36</f>
        <v>2.7272727272727271E-2</v>
      </c>
    </row>
    <row r="37" spans="1:75" s="64" customFormat="1" x14ac:dyDescent="0.15">
      <c r="A37" s="62" t="s">
        <v>210</v>
      </c>
      <c r="B37" s="62"/>
      <c r="C37" s="59" t="s">
        <v>68</v>
      </c>
      <c r="D37" s="63">
        <v>45.508879999999998</v>
      </c>
      <c r="E37" s="63">
        <v>6.2440000000000009E-2</v>
      </c>
      <c r="F37" s="63">
        <v>2.1011599999999997</v>
      </c>
      <c r="G37" s="63">
        <v>8.3930159999999994</v>
      </c>
      <c r="H37" s="63">
        <v>9.0279999999999999E-2</v>
      </c>
      <c r="I37" s="63">
        <v>41.61</v>
      </c>
      <c r="J37" s="63">
        <v>2.29284</v>
      </c>
      <c r="K37" s="63">
        <v>5.8799999999999998E-2</v>
      </c>
      <c r="L37" s="63"/>
      <c r="M37" s="63">
        <v>0.27160000000000001</v>
      </c>
      <c r="O37" s="65">
        <f t="shared" si="1"/>
        <v>0.66075424171316011</v>
      </c>
      <c r="P37" s="65">
        <f t="shared" si="2"/>
        <v>8.0298103192658399E-2</v>
      </c>
      <c r="Q37" s="65">
        <f t="shared" si="3"/>
        <v>0.29924160816775175</v>
      </c>
      <c r="R37" s="65">
        <f t="shared" si="4"/>
        <v>-4.0293953073570178E-2</v>
      </c>
      <c r="S37" s="65">
        <f t="shared" si="16"/>
        <v>1</v>
      </c>
      <c r="T37" s="65">
        <f t="shared" si="5"/>
        <v>0.28765101179684471</v>
      </c>
      <c r="U37" s="65">
        <f t="shared" si="6"/>
        <v>7.7187897666247104E-2</v>
      </c>
      <c r="V37" s="65">
        <f t="shared" si="7"/>
        <v>0.63516109053690828</v>
      </c>
      <c r="W37" s="66">
        <f t="shared" si="17"/>
        <v>1</v>
      </c>
      <c r="X37" s="67">
        <f t="shared" si="18"/>
        <v>0.45583933359183831</v>
      </c>
      <c r="Y37" s="67">
        <f t="shared" si="19"/>
        <v>0.63516109053690828</v>
      </c>
      <c r="Z37" s="67">
        <f t="shared" si="30"/>
        <v>1</v>
      </c>
      <c r="AA37" s="67">
        <f t="shared" si="31"/>
        <v>0</v>
      </c>
      <c r="AB37" s="67">
        <f t="shared" si="32"/>
        <v>0</v>
      </c>
      <c r="AC37" s="67">
        <f t="shared" si="33"/>
        <v>0</v>
      </c>
      <c r="AD37" s="67">
        <f>(G37+I37)/D37</f>
        <v>1.0987529466776595</v>
      </c>
      <c r="AE37" s="67">
        <f t="shared" si="34"/>
        <v>1</v>
      </c>
      <c r="AF37" s="67">
        <f t="shared" si="35"/>
        <v>0</v>
      </c>
      <c r="AG37" s="67">
        <f t="shared" si="36"/>
        <v>0</v>
      </c>
      <c r="AH37" s="67">
        <f t="shared" si="37"/>
        <v>0</v>
      </c>
      <c r="AI37" s="67">
        <f>G37+I37</f>
        <v>50.003016000000002</v>
      </c>
      <c r="AJ37" s="67">
        <f>D37/60.08</f>
        <v>0.75747137150466048</v>
      </c>
      <c r="AK37" s="68">
        <f>E37/79.9</f>
        <v>7.8147684605757201E-4</v>
      </c>
      <c r="AL37" s="68">
        <f>F37/101.96</f>
        <v>2.0607689289917613E-2</v>
      </c>
      <c r="AM37" s="68">
        <f>G37/71.85</f>
        <v>0.11681302713987474</v>
      </c>
      <c r="AN37" s="68">
        <f>H37/70.94</f>
        <v>1.2726247533126585E-3</v>
      </c>
      <c r="AO37" s="68">
        <f>I37/40.3</f>
        <v>1.0325062034739454</v>
      </c>
      <c r="AP37" s="68">
        <f>J37/56.08</f>
        <v>4.0885164051355206E-2</v>
      </c>
      <c r="AQ37" s="68">
        <f>K37/61.98</f>
        <v>9.4869312681510162E-4</v>
      </c>
      <c r="AR37" s="68">
        <f>L37/94.2</f>
        <v>0</v>
      </c>
      <c r="AS37" s="68">
        <f>M37/(3*15.9994+2*52)</f>
        <v>1.7868632654860388E-3</v>
      </c>
      <c r="AT37" s="68">
        <f t="shared" si="8"/>
        <v>1.9730731134514248</v>
      </c>
      <c r="AU37" s="68">
        <f t="shared" si="9"/>
        <v>0.3839043603303901</v>
      </c>
      <c r="AV37" s="68">
        <f t="shared" si="10"/>
        <v>3.9607090113886507E-4</v>
      </c>
      <c r="AW37" s="68">
        <f t="shared" si="10"/>
        <v>1.0444463081182701E-2</v>
      </c>
      <c r="AX37" s="68">
        <f t="shared" si="10"/>
        <v>5.9203597851241289E-2</v>
      </c>
      <c r="AY37" s="68">
        <f t="shared" si="10"/>
        <v>6.4499624704048724E-4</v>
      </c>
      <c r="AZ37" s="68">
        <f t="shared" si="10"/>
        <v>0.5232985014264474</v>
      </c>
      <c r="BA37" s="68">
        <f t="shared" si="10"/>
        <v>2.0721565649352083E-2</v>
      </c>
      <c r="BB37" s="68">
        <f t="shared" si="10"/>
        <v>4.8082005696970214E-4</v>
      </c>
      <c r="BC37" s="68">
        <f t="shared" si="10"/>
        <v>0</v>
      </c>
      <c r="BD37" s="68">
        <f t="shared" si="10"/>
        <v>9.0562445623737888E-4</v>
      </c>
      <c r="BE37" s="68">
        <f t="shared" si="28"/>
        <v>0.89836328843337276</v>
      </c>
      <c r="BF37" s="68">
        <f t="shared" si="11"/>
        <v>0.38483856042356951</v>
      </c>
      <c r="BG37" s="68">
        <f t="shared" si="12"/>
        <v>1.0469878834145893E-2</v>
      </c>
      <c r="BH37" s="68">
        <f t="shared" si="13"/>
        <v>0.58391957084522728</v>
      </c>
      <c r="BI37" s="68">
        <f t="shared" si="14"/>
        <v>2.0771989897057388E-2</v>
      </c>
      <c r="BJ37" s="68">
        <f t="shared" si="15"/>
        <v>1</v>
      </c>
      <c r="BK37" s="68">
        <f t="array" ref="BK37:BN37">MMULT(BF37:BI37,$Q$10:$T$13)</f>
        <v>0.20791054097042425</v>
      </c>
      <c r="BL37" s="68">
        <v>2.5266310860751075E-2</v>
      </c>
      <c r="BM37" s="68">
        <v>9.4158282622157335E-2</v>
      </c>
      <c r="BN37" s="68">
        <v>-1.2678749605363315E-2</v>
      </c>
      <c r="BO37" s="68">
        <f t="shared" si="29"/>
        <v>0.31465638484796932</v>
      </c>
      <c r="BP37" s="60">
        <v>66</v>
      </c>
      <c r="BQ37" s="60">
        <v>25.2</v>
      </c>
      <c r="BR37" s="61">
        <v>8.4</v>
      </c>
      <c r="BS37" s="60">
        <v>0.4</v>
      </c>
      <c r="BT37" s="67">
        <f t="shared" si="38"/>
        <v>99.600000000000009</v>
      </c>
      <c r="BU37" s="67">
        <f>BP37/$BT37</f>
        <v>0.66265060240963847</v>
      </c>
      <c r="BV37" s="67">
        <f>BQ37/$BT37</f>
        <v>0.25301204819277107</v>
      </c>
      <c r="BW37" s="67">
        <f>BR37/$BT37</f>
        <v>8.4337349397590355E-2</v>
      </c>
    </row>
    <row r="38" spans="1:75" s="64" customFormat="1" x14ac:dyDescent="0.15">
      <c r="A38" s="62" t="s">
        <v>210</v>
      </c>
      <c r="B38" s="62"/>
      <c r="C38" s="69" t="s">
        <v>69</v>
      </c>
      <c r="D38" s="63">
        <v>44.208100000000002</v>
      </c>
      <c r="E38" s="63">
        <v>1.5889999999999998E-2</v>
      </c>
      <c r="F38" s="63">
        <v>1.53409</v>
      </c>
      <c r="G38" s="63">
        <v>8.4143424326828722</v>
      </c>
      <c r="H38" s="63">
        <v>0.13730000000000001</v>
      </c>
      <c r="I38" s="63">
        <v>45.27234</v>
      </c>
      <c r="J38" s="63">
        <v>0.5367599999999999</v>
      </c>
      <c r="K38" s="63">
        <v>3.0799999999999998E-3</v>
      </c>
      <c r="L38" s="63"/>
      <c r="M38" s="63">
        <v>0.25487000000000004</v>
      </c>
      <c r="O38" s="65">
        <f t="shared" si="1"/>
        <v>0.77720726735138856</v>
      </c>
      <c r="P38" s="65">
        <f t="shared" si="2"/>
        <v>-4.4977624870506253E-3</v>
      </c>
      <c r="Q38" s="65">
        <f t="shared" si="3"/>
        <v>0.2528030830214138</v>
      </c>
      <c r="R38" s="65">
        <f t="shared" si="4"/>
        <v>-2.551258788575177E-2</v>
      </c>
      <c r="S38" s="65">
        <f t="shared" si="16"/>
        <v>1</v>
      </c>
      <c r="T38" s="65">
        <f t="shared" si="5"/>
        <v>0.24651387609254541</v>
      </c>
      <c r="U38" s="65">
        <f t="shared" si="6"/>
        <v>-4.385867653095744E-3</v>
      </c>
      <c r="V38" s="65">
        <f t="shared" si="7"/>
        <v>0.7578719915605503</v>
      </c>
      <c r="W38" s="66">
        <f t="shared" si="17"/>
        <v>1</v>
      </c>
      <c r="X38" s="67">
        <f t="shared" si="18"/>
        <v>0.43249323459847167</v>
      </c>
      <c r="Y38" s="67">
        <f t="shared" si="19"/>
        <v>0.7578719915605503</v>
      </c>
      <c r="Z38" s="67">
        <f t="shared" si="30"/>
        <v>1</v>
      </c>
      <c r="AA38" s="67">
        <f t="shared" si="31"/>
        <v>0</v>
      </c>
      <c r="AB38" s="67">
        <f t="shared" si="32"/>
        <v>0</v>
      </c>
      <c r="AC38" s="67">
        <f t="shared" si="33"/>
        <v>0</v>
      </c>
      <c r="AD38" s="67">
        <f>(G38+I38)/D38</f>
        <v>1.2144082743362159</v>
      </c>
      <c r="AE38" s="67">
        <f t="shared" si="34"/>
        <v>1</v>
      </c>
      <c r="AF38" s="67">
        <f t="shared" si="35"/>
        <v>0</v>
      </c>
      <c r="AG38" s="67">
        <f t="shared" si="36"/>
        <v>0</v>
      </c>
      <c r="AH38" s="67">
        <f t="shared" si="37"/>
        <v>0</v>
      </c>
      <c r="AI38" s="67">
        <f>G38+I38</f>
        <v>53.686682432682872</v>
      </c>
      <c r="AJ38" s="67">
        <f>D38/60.08</f>
        <v>0.73582057256990685</v>
      </c>
      <c r="AK38" s="68">
        <f>E38/79.9</f>
        <v>1.9887359198998743E-4</v>
      </c>
      <c r="AL38" s="68">
        <f>F38/101.96</f>
        <v>1.5045998430757161E-2</v>
      </c>
      <c r="AM38" s="68">
        <f>G38/71.85</f>
        <v>0.11710984596635871</v>
      </c>
      <c r="AN38" s="68">
        <f>H38/70.94</f>
        <v>1.9354383986467439E-3</v>
      </c>
      <c r="AO38" s="68">
        <f>I38/40.3</f>
        <v>1.1233831265508685</v>
      </c>
      <c r="AP38" s="68">
        <f>J38/56.08</f>
        <v>9.5713266761768886E-3</v>
      </c>
      <c r="AQ38" s="68">
        <f>K38/61.98</f>
        <v>4.9693449499838657E-5</v>
      </c>
      <c r="AR38" s="68">
        <f>L38/94.2</f>
        <v>0</v>
      </c>
      <c r="AS38" s="68">
        <f>M38/(3*15.9994+2*52)</f>
        <v>1.6767961725862547E-3</v>
      </c>
      <c r="AT38" s="68">
        <f t="shared" si="8"/>
        <v>2.0047916718067911</v>
      </c>
      <c r="AU38" s="68">
        <f t="shared" si="9"/>
        <v>0.36703094038033318</v>
      </c>
      <c r="AV38" s="68">
        <f t="shared" ref="AV38:BD43" si="39">AK38/$AT38</f>
        <v>9.919913115498696E-5</v>
      </c>
      <c r="AW38" s="68">
        <f t="shared" si="39"/>
        <v>7.5050184227856255E-3</v>
      </c>
      <c r="AX38" s="68">
        <f t="shared" si="39"/>
        <v>5.8414970300038734E-2</v>
      </c>
      <c r="AY38" s="68">
        <f t="shared" si="39"/>
        <v>9.6540624438171997E-4</v>
      </c>
      <c r="AZ38" s="68">
        <f t="shared" si="39"/>
        <v>0.56034905888173148</v>
      </c>
      <c r="BA38" s="68">
        <f t="shared" si="39"/>
        <v>4.7742250782351172E-3</v>
      </c>
      <c r="BB38" s="68">
        <f t="shared" si="39"/>
        <v>2.4787338354739431E-5</v>
      </c>
      <c r="BC38" s="68">
        <f t="shared" si="39"/>
        <v>0</v>
      </c>
      <c r="BD38" s="68">
        <f t="shared" si="39"/>
        <v>8.3639422298430893E-4</v>
      </c>
      <c r="BE38" s="68">
        <f t="shared" si="28"/>
        <v>0.90559410769678317</v>
      </c>
      <c r="BF38" s="68">
        <f t="shared" si="11"/>
        <v>0.36773912758842114</v>
      </c>
      <c r="BG38" s="68">
        <f t="shared" si="12"/>
        <v>7.519499376456653E-3</v>
      </c>
      <c r="BH38" s="68">
        <f t="shared" si="13"/>
        <v>0.61995793607647887</v>
      </c>
      <c r="BI38" s="68">
        <f t="shared" si="14"/>
        <v>4.7834369586434418E-3</v>
      </c>
      <c r="BJ38" s="68">
        <f t="shared" si="15"/>
        <v>1</v>
      </c>
      <c r="BK38" s="68">
        <f t="array" ref="BK38:BN38">MMULT(BF38:BI38,$Q$10:$T$13)</f>
        <v>0.24904563480053829</v>
      </c>
      <c r="BL38" s="68">
        <v>-1.4412476064292034E-3</v>
      </c>
      <c r="BM38" s="68">
        <v>8.1007354068057272E-2</v>
      </c>
      <c r="BN38" s="68">
        <v>-8.1751662810158887E-3</v>
      </c>
      <c r="BO38" s="68">
        <f t="shared" si="29"/>
        <v>0.32043657498115047</v>
      </c>
      <c r="BP38" s="60">
        <v>74.5</v>
      </c>
      <c r="BQ38" s="60">
        <v>24.2</v>
      </c>
      <c r="BR38" s="61">
        <v>0.6</v>
      </c>
      <c r="BS38" s="60">
        <v>0.7</v>
      </c>
      <c r="BT38" s="67">
        <f t="shared" si="38"/>
        <v>99.3</v>
      </c>
      <c r="BU38" s="67">
        <f>BP38/$BT38</f>
        <v>0.75025176233635449</v>
      </c>
      <c r="BV38" s="67">
        <f>BQ38/$BT38</f>
        <v>0.24370594159113795</v>
      </c>
      <c r="BW38" s="67">
        <f>BR38/$BT38</f>
        <v>6.0422960725075529E-3</v>
      </c>
    </row>
    <row r="39" spans="1:75" s="64" customFormat="1" x14ac:dyDescent="0.15">
      <c r="A39" s="62" t="s">
        <v>210</v>
      </c>
      <c r="B39" s="62"/>
      <c r="C39" s="69" t="s">
        <v>70</v>
      </c>
      <c r="D39" s="63">
        <v>44.148499999999999</v>
      </c>
      <c r="E39" s="63">
        <v>2.5600000000000005E-2</v>
      </c>
      <c r="F39" s="63">
        <v>1.0382</v>
      </c>
      <c r="G39" s="63">
        <v>8.1287061106568146</v>
      </c>
      <c r="H39" s="63">
        <v>0.11420000000000001</v>
      </c>
      <c r="I39" s="63">
        <v>45.517800000000008</v>
      </c>
      <c r="J39" s="63">
        <v>1.1860999999999999</v>
      </c>
      <c r="K39" s="63">
        <v>8.4000000000000012E-3</v>
      </c>
      <c r="L39" s="63"/>
      <c r="M39" s="63">
        <v>0.20840000000000003</v>
      </c>
      <c r="O39" s="65">
        <f t="shared" si="1"/>
        <v>0.79223161681520859</v>
      </c>
      <c r="P39" s="65">
        <f t="shared" si="2"/>
        <v>3.4655600472204437E-2</v>
      </c>
      <c r="Q39" s="65">
        <f t="shared" si="3"/>
        <v>0.20054013394715575</v>
      </c>
      <c r="R39" s="65">
        <f t="shared" si="4"/>
        <v>-2.7427351234568641E-2</v>
      </c>
      <c r="S39" s="65">
        <f t="shared" si="16"/>
        <v>1.0000000000000002</v>
      </c>
      <c r="T39" s="65">
        <f t="shared" si="5"/>
        <v>0.19518668030998435</v>
      </c>
      <c r="U39" s="65">
        <f t="shared" si="6"/>
        <v>3.3730463210427344E-2</v>
      </c>
      <c r="V39" s="65">
        <f t="shared" si="7"/>
        <v>0.77108285647958841</v>
      </c>
      <c r="W39" s="66">
        <f t="shared" si="17"/>
        <v>1</v>
      </c>
      <c r="X39" s="67">
        <f t="shared" si="18"/>
        <v>0.48413347878485791</v>
      </c>
      <c r="Y39" s="67">
        <f t="shared" si="19"/>
        <v>0.77108285647958841</v>
      </c>
      <c r="Z39" s="67">
        <f t="shared" si="30"/>
        <v>1</v>
      </c>
      <c r="AA39" s="67">
        <f t="shared" si="31"/>
        <v>0</v>
      </c>
      <c r="AB39" s="67">
        <f t="shared" si="32"/>
        <v>0</v>
      </c>
      <c r="AC39" s="67">
        <f t="shared" si="33"/>
        <v>0</v>
      </c>
      <c r="AD39" s="67">
        <f>(G39+I39)/D39</f>
        <v>1.2151376855534577</v>
      </c>
      <c r="AE39" s="67">
        <f t="shared" si="34"/>
        <v>1</v>
      </c>
      <c r="AF39" s="67">
        <f t="shared" si="35"/>
        <v>0</v>
      </c>
      <c r="AG39" s="67">
        <f t="shared" si="36"/>
        <v>0</v>
      </c>
      <c r="AH39" s="67">
        <f t="shared" si="37"/>
        <v>0</v>
      </c>
      <c r="AI39" s="67">
        <f>G39+I39</f>
        <v>53.646506110656823</v>
      </c>
      <c r="AJ39" s="67">
        <f>D39/60.08</f>
        <v>0.73482856191744339</v>
      </c>
      <c r="AK39" s="68">
        <f>E39/79.9</f>
        <v>3.2040050062578224E-4</v>
      </c>
      <c r="AL39" s="68">
        <f>F39/101.96</f>
        <v>1.018242448018831E-2</v>
      </c>
      <c r="AM39" s="68">
        <f>G39/71.85</f>
        <v>0.1131343926326627</v>
      </c>
      <c r="AN39" s="68">
        <f>H39/70.94</f>
        <v>1.6098111079785736E-3</v>
      </c>
      <c r="AO39" s="68">
        <f>I39/40.3</f>
        <v>1.1294739454094296</v>
      </c>
      <c r="AP39" s="68">
        <f>J39/56.08</f>
        <v>2.1150142653352352E-2</v>
      </c>
      <c r="AQ39" s="68">
        <f>K39/61.98</f>
        <v>1.3552758954501454E-4</v>
      </c>
      <c r="AR39" s="68">
        <f>L39/94.2</f>
        <v>0</v>
      </c>
      <c r="AS39" s="68">
        <f>M39/(3*15.9994+2*52)</f>
        <v>1.3710688679208045E-3</v>
      </c>
      <c r="AT39" s="68">
        <f t="shared" si="8"/>
        <v>2.0122062751591465</v>
      </c>
      <c r="AU39" s="68">
        <f t="shared" si="9"/>
        <v>0.3651855035882568</v>
      </c>
      <c r="AV39" s="68">
        <f t="shared" si="39"/>
        <v>1.5922845713242873E-4</v>
      </c>
      <c r="AW39" s="68">
        <f t="shared" si="39"/>
        <v>5.0603283599157728E-3</v>
      </c>
      <c r="AX39" s="68">
        <f t="shared" si="39"/>
        <v>5.6224053184465314E-2</v>
      </c>
      <c r="AY39" s="68">
        <f t="shared" si="39"/>
        <v>8.0002290413851965E-4</v>
      </c>
      <c r="AZ39" s="68">
        <f t="shared" si="39"/>
        <v>0.56131121314592802</v>
      </c>
      <c r="BA39" s="68">
        <f t="shared" si="39"/>
        <v>1.0510921725298553E-2</v>
      </c>
      <c r="BB39" s="68">
        <f t="shared" si="39"/>
        <v>6.7352731784068998E-5</v>
      </c>
      <c r="BC39" s="68">
        <f t="shared" si="39"/>
        <v>0</v>
      </c>
      <c r="BD39" s="68">
        <f t="shared" si="39"/>
        <v>6.8137590308049603E-4</v>
      </c>
      <c r="BE39" s="68">
        <f t="shared" si="28"/>
        <v>0.90895410149031974</v>
      </c>
      <c r="BF39" s="68">
        <f t="shared" si="11"/>
        <v>0.36581030026348715</v>
      </c>
      <c r="BG39" s="68">
        <f t="shared" si="12"/>
        <v>5.0689860867526356E-3</v>
      </c>
      <c r="BH39" s="68">
        <f t="shared" si="13"/>
        <v>0.6185918087655381</v>
      </c>
      <c r="BI39" s="68">
        <f t="shared" si="14"/>
        <v>1.0528904884222017E-2</v>
      </c>
      <c r="BJ39" s="68">
        <f t="shared" si="15"/>
        <v>0.99999999999999989</v>
      </c>
      <c r="BK39" s="68">
        <f t="array" ref="BK39:BN39">MMULT(BF39:BI39,$Q$10:$T$13)</f>
        <v>0.25571870076650605</v>
      </c>
      <c r="BL39" s="68">
        <v>1.1186230060674731E-2</v>
      </c>
      <c r="BM39" s="68">
        <v>6.4730896136993579E-2</v>
      </c>
      <c r="BN39" s="68">
        <v>-8.8530758862739138E-3</v>
      </c>
      <c r="BO39" s="68">
        <f t="shared" si="29"/>
        <v>0.32278275107790039</v>
      </c>
      <c r="BP39" s="60">
        <v>75</v>
      </c>
      <c r="BQ39" s="60">
        <v>20</v>
      </c>
      <c r="BR39" s="61">
        <v>4</v>
      </c>
      <c r="BS39" s="60">
        <v>1</v>
      </c>
      <c r="BT39" s="67">
        <f t="shared" si="38"/>
        <v>99</v>
      </c>
      <c r="BU39" s="67">
        <f>BP39/$BT39</f>
        <v>0.75757575757575757</v>
      </c>
      <c r="BV39" s="67">
        <f>BQ39/$BT39</f>
        <v>0.20202020202020202</v>
      </c>
      <c r="BW39" s="67">
        <f>BR39/$BT39</f>
        <v>4.0404040404040407E-2</v>
      </c>
    </row>
    <row r="40" spans="1:75" s="64" customFormat="1" x14ac:dyDescent="0.15">
      <c r="A40" s="62" t="s">
        <v>210</v>
      </c>
      <c r="B40" s="62"/>
      <c r="C40" s="69" t="s">
        <v>71</v>
      </c>
      <c r="D40" s="63">
        <v>44.930800000000005</v>
      </c>
      <c r="E40" s="63">
        <v>4.0000000000000001E-3</v>
      </c>
      <c r="F40" s="63">
        <v>2.1948000000000003</v>
      </c>
      <c r="G40" s="63">
        <v>7.9702079162122281</v>
      </c>
      <c r="H40" s="63">
        <v>0.12340000000000001</v>
      </c>
      <c r="I40" s="63">
        <v>43.482399999999998</v>
      </c>
      <c r="J40" s="63">
        <v>1.3686</v>
      </c>
      <c r="K40" s="63">
        <v>2.3999999999999998E-3</v>
      </c>
      <c r="L40" s="63"/>
      <c r="M40" s="63">
        <v>0.27680000000000005</v>
      </c>
      <c r="O40" s="65">
        <f t="shared" si="1"/>
        <v>0.71252078055927426</v>
      </c>
      <c r="P40" s="65">
        <f t="shared" si="2"/>
        <v>3.2599421781240104E-2</v>
      </c>
      <c r="Q40" s="65">
        <f t="shared" si="3"/>
        <v>0.28540587960401848</v>
      </c>
      <c r="R40" s="65">
        <f t="shared" si="4"/>
        <v>-3.0526081944532747E-2</v>
      </c>
      <c r="S40" s="65">
        <f t="shared" si="16"/>
        <v>1</v>
      </c>
      <c r="T40" s="65">
        <f t="shared" si="5"/>
        <v>0.27695163140895662</v>
      </c>
      <c r="U40" s="65">
        <f t="shared" si="6"/>
        <v>3.1633766822987346E-2</v>
      </c>
      <c r="V40" s="65">
        <f t="shared" si="7"/>
        <v>0.69141460176805614</v>
      </c>
      <c r="W40" s="66">
        <f t="shared" si="17"/>
        <v>1</v>
      </c>
      <c r="X40" s="67">
        <f t="shared" si="18"/>
        <v>0.4357159340338923</v>
      </c>
      <c r="Y40" s="67">
        <f t="shared" si="19"/>
        <v>0.69141460176805614</v>
      </c>
      <c r="Z40" s="67">
        <f t="shared" si="30"/>
        <v>1</v>
      </c>
      <c r="AA40" s="67">
        <f t="shared" si="31"/>
        <v>0</v>
      </c>
      <c r="AB40" s="67">
        <f t="shared" si="32"/>
        <v>0</v>
      </c>
      <c r="AC40" s="67">
        <f t="shared" si="33"/>
        <v>0</v>
      </c>
      <c r="AD40" s="67">
        <f>(G40+I40)/D40</f>
        <v>1.1451522767502966</v>
      </c>
      <c r="AE40" s="67">
        <f t="shared" si="34"/>
        <v>1</v>
      </c>
      <c r="AF40" s="67">
        <f t="shared" si="35"/>
        <v>0</v>
      </c>
      <c r="AG40" s="67">
        <f t="shared" si="36"/>
        <v>0</v>
      </c>
      <c r="AH40" s="67">
        <f t="shared" si="37"/>
        <v>0</v>
      </c>
      <c r="AI40" s="67">
        <f>G40+I40</f>
        <v>51.45260791621223</v>
      </c>
      <c r="AJ40" s="67">
        <f>D40/60.08</f>
        <v>0.74784953395472709</v>
      </c>
      <c r="AK40" s="68">
        <f>E40/79.9</f>
        <v>5.0062578222778471E-5</v>
      </c>
      <c r="AL40" s="68">
        <f>F40/101.96</f>
        <v>2.1526088662220482E-2</v>
      </c>
      <c r="AM40" s="68">
        <f>G40/71.85</f>
        <v>0.1109284330718473</v>
      </c>
      <c r="AN40" s="68">
        <f>H40/70.94</f>
        <v>1.7394981674654639E-3</v>
      </c>
      <c r="AO40" s="68">
        <f>I40/40.3</f>
        <v>1.0789677419354839</v>
      </c>
      <c r="AP40" s="68">
        <f>J40/56.08</f>
        <v>2.4404422253922968E-2</v>
      </c>
      <c r="AQ40" s="68">
        <f>K40/61.98</f>
        <v>3.8722168441432717E-5</v>
      </c>
      <c r="AR40" s="68">
        <f>L40/94.2</f>
        <v>0</v>
      </c>
      <c r="AS40" s="68">
        <f>M40/(3*15.9994+2*52)</f>
        <v>1.8210741969312799E-3</v>
      </c>
      <c r="AT40" s="68">
        <f t="shared" si="8"/>
        <v>1.9873255769892628</v>
      </c>
      <c r="AU40" s="68">
        <f t="shared" si="9"/>
        <v>0.37630951999706869</v>
      </c>
      <c r="AV40" s="68">
        <f t="shared" si="39"/>
        <v>2.5190929358752449E-5</v>
      </c>
      <c r="AW40" s="68">
        <f t="shared" si="39"/>
        <v>1.0831687022733258E-2</v>
      </c>
      <c r="AX40" s="68">
        <f t="shared" si="39"/>
        <v>5.5817946669765334E-2</v>
      </c>
      <c r="AY40" s="68">
        <f t="shared" si="39"/>
        <v>8.7529601973962933E-4</v>
      </c>
      <c r="AZ40" s="68">
        <f t="shared" si="39"/>
        <v>0.54292449834520162</v>
      </c>
      <c r="BA40" s="68">
        <f t="shared" si="39"/>
        <v>1.2280032288868802E-2</v>
      </c>
      <c r="BB40" s="68">
        <f t="shared" si="39"/>
        <v>1.9484562011271253E-5</v>
      </c>
      <c r="BC40" s="68">
        <f t="shared" si="39"/>
        <v>0</v>
      </c>
      <c r="BD40" s="68">
        <f t="shared" si="39"/>
        <v>9.1634416525255581E-4</v>
      </c>
      <c r="BE40" s="68">
        <f t="shared" si="28"/>
        <v>0.90677469564000923</v>
      </c>
      <c r="BF40" s="68">
        <f t="shared" si="11"/>
        <v>0.37700181433875596</v>
      </c>
      <c r="BG40" s="68">
        <f t="shared" si="12"/>
        <v>1.0851614011656695E-2</v>
      </c>
      <c r="BH40" s="68">
        <f t="shared" si="13"/>
        <v>0.599843947859793</v>
      </c>
      <c r="BI40" s="68">
        <f t="shared" si="14"/>
        <v>1.230262378979439E-2</v>
      </c>
      <c r="BJ40" s="68">
        <f t="shared" si="15"/>
        <v>1</v>
      </c>
      <c r="BK40" s="68">
        <f t="array" ref="BK40:BN40">MMULT(BF40:BI40,$Q$10:$T$13)</f>
        <v>0.22509838642999619</v>
      </c>
      <c r="BL40" s="68">
        <v>1.0298755407173094E-2</v>
      </c>
      <c r="BM40" s="68">
        <v>9.0164953401178527E-2</v>
      </c>
      <c r="BN40" s="68">
        <v>-9.6437493154244019E-3</v>
      </c>
      <c r="BO40" s="68">
        <f t="shared" si="29"/>
        <v>0.31591834592292339</v>
      </c>
      <c r="BP40" s="60">
        <v>66</v>
      </c>
      <c r="BQ40" s="60">
        <v>28</v>
      </c>
      <c r="BR40" s="61">
        <v>4</v>
      </c>
      <c r="BS40" s="60">
        <v>2</v>
      </c>
      <c r="BT40" s="67">
        <f t="shared" si="38"/>
        <v>98</v>
      </c>
      <c r="BU40" s="67">
        <f>BP40/$BT40</f>
        <v>0.67346938775510201</v>
      </c>
      <c r="BV40" s="67">
        <f>BQ40/$BT40</f>
        <v>0.2857142857142857</v>
      </c>
      <c r="BW40" s="67">
        <f>BR40/$BT40</f>
        <v>4.0816326530612242E-2</v>
      </c>
    </row>
    <row r="41" spans="1:75" s="73" customFormat="1" x14ac:dyDescent="0.15">
      <c r="A41" s="62" t="s">
        <v>210</v>
      </c>
      <c r="B41" s="59"/>
      <c r="C41" s="71" t="s">
        <v>72</v>
      </c>
      <c r="D41" s="72">
        <v>44.261663999999996</v>
      </c>
      <c r="E41" s="72">
        <v>1.3329999999999998E-3</v>
      </c>
      <c r="F41" s="72">
        <v>1.34144</v>
      </c>
      <c r="G41" s="72">
        <v>8.0987940000000016</v>
      </c>
      <c r="H41" s="72">
        <v>0.16411900000000001</v>
      </c>
      <c r="I41" s="72">
        <v>44.637871999999994</v>
      </c>
      <c r="J41" s="72">
        <v>1.47214</v>
      </c>
      <c r="K41" s="72">
        <v>1.9299999999999999E-3</v>
      </c>
      <c r="L41" s="72"/>
      <c r="M41" s="72">
        <v>0.28801699999999997</v>
      </c>
      <c r="O41" s="74">
        <f t="shared" si="1"/>
        <v>0.76995767044259744</v>
      </c>
      <c r="P41" s="74">
        <f t="shared" si="2"/>
        <v>4.7339209767795466E-2</v>
      </c>
      <c r="Q41" s="74">
        <f t="shared" si="3"/>
        <v>0.21122007194910344</v>
      </c>
      <c r="R41" s="74">
        <f t="shared" si="4"/>
        <v>-2.8516952159496258E-2</v>
      </c>
      <c r="S41" s="65">
        <f t="shared" si="16"/>
        <v>1</v>
      </c>
      <c r="T41" s="74">
        <f t="shared" si="5"/>
        <v>0.20536372444384243</v>
      </c>
      <c r="U41" s="74">
        <f t="shared" si="6"/>
        <v>4.6026669437388514E-2</v>
      </c>
      <c r="V41" s="74">
        <f t="shared" si="7"/>
        <v>0.74860960611876914</v>
      </c>
      <c r="W41" s="66">
        <f t="shared" si="17"/>
        <v>1</v>
      </c>
      <c r="X41" s="75">
        <f t="shared" si="18"/>
        <v>0.48535697758976737</v>
      </c>
      <c r="Y41" s="75">
        <f t="shared" si="19"/>
        <v>0.74860960611876914</v>
      </c>
      <c r="Z41" s="67">
        <f t="shared" si="30"/>
        <v>1</v>
      </c>
      <c r="AA41" s="67">
        <f t="shared" si="31"/>
        <v>0</v>
      </c>
      <c r="AB41" s="67">
        <f t="shared" si="32"/>
        <v>0</v>
      </c>
      <c r="AC41" s="67">
        <f t="shared" si="33"/>
        <v>0</v>
      </c>
      <c r="AD41" s="67">
        <f>(G41+I41)/D41</f>
        <v>1.1914749974153707</v>
      </c>
      <c r="AE41" s="67">
        <f t="shared" si="34"/>
        <v>1</v>
      </c>
      <c r="AF41" s="67">
        <f t="shared" si="35"/>
        <v>0</v>
      </c>
      <c r="AG41" s="67">
        <f t="shared" si="36"/>
        <v>0</v>
      </c>
      <c r="AH41" s="67">
        <f t="shared" si="37"/>
        <v>0</v>
      </c>
      <c r="AI41" s="75">
        <f>G41+I41</f>
        <v>52.736666</v>
      </c>
      <c r="AJ41" s="75">
        <f>D41/60.08</f>
        <v>0.73671211717709717</v>
      </c>
      <c r="AK41" s="76">
        <f>E41/79.9</f>
        <v>1.6683354192740922E-5</v>
      </c>
      <c r="AL41" s="76">
        <f>F41/101.96</f>
        <v>1.3156531973322873E-2</v>
      </c>
      <c r="AM41" s="76">
        <f>G41/71.85</f>
        <v>0.11271807933194157</v>
      </c>
      <c r="AN41" s="76">
        <f>H41/70.94</f>
        <v>2.3134902734705388E-3</v>
      </c>
      <c r="AO41" s="76">
        <f>I41/40.3</f>
        <v>1.1076395037220843</v>
      </c>
      <c r="AP41" s="76">
        <f>J41/56.08</f>
        <v>2.6250713266761771E-2</v>
      </c>
      <c r="AQ41" s="76">
        <f>K41/61.98</f>
        <v>3.1139077121652144E-5</v>
      </c>
      <c r="AR41" s="76">
        <f>L41/94.2</f>
        <v>0</v>
      </c>
      <c r="AS41" s="76">
        <f>M41/(3*15.9994+2*52)</f>
        <v>1.8948711234738303E-3</v>
      </c>
      <c r="AT41" s="76">
        <f t="shared" si="8"/>
        <v>2.0007331292994666</v>
      </c>
      <c r="AU41" s="76">
        <f t="shared" si="9"/>
        <v>0.36822108175669005</v>
      </c>
      <c r="AV41" s="76">
        <f t="shared" si="39"/>
        <v>8.3386204528848896E-6</v>
      </c>
      <c r="AW41" s="76">
        <f t="shared" si="39"/>
        <v>6.5758555104895372E-3</v>
      </c>
      <c r="AX41" s="76">
        <f t="shared" si="39"/>
        <v>5.6338388004505378E-2</v>
      </c>
      <c r="AY41" s="76">
        <f t="shared" si="39"/>
        <v>1.1563212702338671E-3</v>
      </c>
      <c r="AZ41" s="76">
        <f t="shared" si="39"/>
        <v>0.55361681550697939</v>
      </c>
      <c r="BA41" s="76">
        <f t="shared" si="39"/>
        <v>1.312054710462717E-2</v>
      </c>
      <c r="BB41" s="76">
        <f t="shared" si="39"/>
        <v>1.5563833409683743E-5</v>
      </c>
      <c r="BC41" s="76">
        <f t="shared" si="39"/>
        <v>0</v>
      </c>
      <c r="BD41" s="76">
        <f t="shared" si="39"/>
        <v>9.4708839261201095E-4</v>
      </c>
      <c r="BE41" s="68">
        <f t="shared" si="28"/>
        <v>0.90763520389666674</v>
      </c>
      <c r="BF41" s="76">
        <f t="shared" si="11"/>
        <v>0.36900607284659565</v>
      </c>
      <c r="BG41" s="76">
        <f t="shared" si="12"/>
        <v>6.5898742297861457E-3</v>
      </c>
      <c r="BH41" s="76">
        <f t="shared" si="13"/>
        <v>0.61125553481710637</v>
      </c>
      <c r="BI41" s="76">
        <f t="shared" si="14"/>
        <v>1.3148518106511914E-2</v>
      </c>
      <c r="BJ41" s="76">
        <f t="shared" si="15"/>
        <v>1</v>
      </c>
      <c r="BK41" s="76">
        <f t="array" ref="BK41:BN41">MMULT(BF41:BI41,$Q$10:$T$13)</f>
        <v>0.24710011756303105</v>
      </c>
      <c r="BL41" s="76">
        <v>1.5192425178697316E-2</v>
      </c>
      <c r="BM41" s="76">
        <v>6.7786199961217791E-2</v>
      </c>
      <c r="BN41" s="76">
        <v>-9.1518566560941841E-3</v>
      </c>
      <c r="BO41" s="76">
        <f t="shared" si="29"/>
        <v>0.32092688604685193</v>
      </c>
      <c r="BP41" s="60">
        <v>69.3</v>
      </c>
      <c r="BQ41" s="60">
        <v>26.4</v>
      </c>
      <c r="BR41" s="61">
        <v>3.86</v>
      </c>
      <c r="BS41" s="60">
        <v>0.35</v>
      </c>
      <c r="BT41" s="67">
        <f t="shared" si="38"/>
        <v>99.559999999999988</v>
      </c>
      <c r="BU41" s="67">
        <f>BP41/$BT41</f>
        <v>0.69606267577340308</v>
      </c>
      <c r="BV41" s="67">
        <f>BQ41/$BT41</f>
        <v>0.26516673362796306</v>
      </c>
      <c r="BW41" s="67">
        <f>BR41/$BT41</f>
        <v>3.877059059863399E-2</v>
      </c>
    </row>
    <row r="42" spans="1:75" s="73" customFormat="1" x14ac:dyDescent="0.15">
      <c r="A42" s="62" t="s">
        <v>210</v>
      </c>
      <c r="B42" s="59"/>
      <c r="C42" s="77" t="s">
        <v>73</v>
      </c>
      <c r="D42" s="72">
        <v>44.743205500000002</v>
      </c>
      <c r="E42" s="72">
        <v>4.8844999999999991E-3</v>
      </c>
      <c r="F42" s="72">
        <v>0.85725349999999989</v>
      </c>
      <c r="G42" s="72">
        <v>8.0181947999999998</v>
      </c>
      <c r="H42" s="72">
        <v>0.13803300000000002</v>
      </c>
      <c r="I42" s="72">
        <v>45.475772999999997</v>
      </c>
      <c r="J42" s="72">
        <v>0.76910500000000004</v>
      </c>
      <c r="K42" s="72">
        <v>9.4200000000000013E-4</v>
      </c>
      <c r="L42" s="72"/>
      <c r="M42" s="72">
        <v>0.207873</v>
      </c>
      <c r="O42" s="74">
        <f t="shared" si="1"/>
        <v>0.75905198027777121</v>
      </c>
      <c r="P42" s="74">
        <f t="shared" si="2"/>
        <v>8.1499438956576537E-3</v>
      </c>
      <c r="Q42" s="74">
        <f t="shared" si="3"/>
        <v>0.26767515067262637</v>
      </c>
      <c r="R42" s="74">
        <f t="shared" si="4"/>
        <v>-3.487707484605513E-2</v>
      </c>
      <c r="S42" s="65">
        <f t="shared" si="16"/>
        <v>1.0000000000000002</v>
      </c>
      <c r="T42" s="74">
        <f t="shared" si="5"/>
        <v>0.25865405387634549</v>
      </c>
      <c r="U42" s="74">
        <f t="shared" si="6"/>
        <v>7.8752772611858386E-3</v>
      </c>
      <c r="V42" s="74">
        <f t="shared" si="7"/>
        <v>0.7334706688624687</v>
      </c>
      <c r="W42" s="66">
        <f t="shared" si="17"/>
        <v>1</v>
      </c>
      <c r="X42" s="75">
        <f t="shared" si="18"/>
        <v>0.4325630750038183</v>
      </c>
      <c r="Y42" s="75">
        <f t="shared" si="19"/>
        <v>0.7334706688624687</v>
      </c>
      <c r="Z42" s="67">
        <f t="shared" si="30"/>
        <v>1</v>
      </c>
      <c r="AA42" s="67">
        <f t="shared" si="31"/>
        <v>0</v>
      </c>
      <c r="AB42" s="67">
        <f t="shared" si="32"/>
        <v>0</v>
      </c>
      <c r="AC42" s="67">
        <f t="shared" si="33"/>
        <v>0</v>
      </c>
      <c r="AD42" s="67">
        <f>(G42+I42)/D42</f>
        <v>1.195577455888805</v>
      </c>
      <c r="AE42" s="67">
        <f t="shared" si="34"/>
        <v>1</v>
      </c>
      <c r="AF42" s="67">
        <f t="shared" si="35"/>
        <v>0</v>
      </c>
      <c r="AG42" s="67">
        <f t="shared" si="36"/>
        <v>0</v>
      </c>
      <c r="AH42" s="67">
        <f t="shared" si="37"/>
        <v>0</v>
      </c>
      <c r="AI42" s="75">
        <f>G42+I42</f>
        <v>53.493967799999993</v>
      </c>
      <c r="AJ42" s="75">
        <f>D42/60.08</f>
        <v>0.74472712217043946</v>
      </c>
      <c r="AK42" s="76">
        <f>E42/79.9</f>
        <v>6.1132665832290341E-5</v>
      </c>
      <c r="AL42" s="76">
        <f>F42/101.96</f>
        <v>8.4077432326402513E-3</v>
      </c>
      <c r="AM42" s="76">
        <f>G42/71.85</f>
        <v>0.1115963089770355</v>
      </c>
      <c r="AN42" s="76">
        <f>H42/70.94</f>
        <v>1.9457710741471669E-3</v>
      </c>
      <c r="AO42" s="76">
        <f>I42/40.3</f>
        <v>1.1284310918114144</v>
      </c>
      <c r="AP42" s="76">
        <f>J42/56.08</f>
        <v>1.3714425820256778E-2</v>
      </c>
      <c r="AQ42" s="76">
        <f>K42/61.98</f>
        <v>1.5198451113262345E-5</v>
      </c>
      <c r="AR42" s="76">
        <f>L42/94.2</f>
        <v>0</v>
      </c>
      <c r="AS42" s="76">
        <f>M42/(3*15.9994+2*52)</f>
        <v>1.3676017215993347E-3</v>
      </c>
      <c r="AT42" s="76">
        <f t="shared" si="8"/>
        <v>2.0102663959244782</v>
      </c>
      <c r="AU42" s="76">
        <f t="shared" si="9"/>
        <v>0.37046190678024815</v>
      </c>
      <c r="AV42" s="76">
        <f t="shared" si="39"/>
        <v>3.0410231179423734E-5</v>
      </c>
      <c r="AW42" s="76">
        <f t="shared" si="39"/>
        <v>4.1824025162464657E-3</v>
      </c>
      <c r="AX42" s="76">
        <f t="shared" si="39"/>
        <v>5.5513194272799236E-2</v>
      </c>
      <c r="AY42" s="76">
        <f t="shared" si="39"/>
        <v>9.6791702736111684E-4</v>
      </c>
      <c r="AZ42" s="76">
        <f t="shared" si="39"/>
        <v>0.56133410681248208</v>
      </c>
      <c r="BA42" s="76">
        <f t="shared" si="39"/>
        <v>6.8221932416821845E-3</v>
      </c>
      <c r="BB42" s="76">
        <f t="shared" si="39"/>
        <v>7.5604164423555935E-6</v>
      </c>
      <c r="BC42" s="76">
        <f t="shared" si="39"/>
        <v>0</v>
      </c>
      <c r="BD42" s="76">
        <f t="shared" si="39"/>
        <v>6.8030870155913047E-4</v>
      </c>
      <c r="BE42" s="68">
        <f t="shared" si="28"/>
        <v>0.91000496528860664</v>
      </c>
      <c r="BF42" s="76">
        <f t="shared" si="11"/>
        <v>0.37108763340307194</v>
      </c>
      <c r="BG42" s="76">
        <f t="shared" si="12"/>
        <v>4.1894667799504612E-3</v>
      </c>
      <c r="BH42" s="76">
        <f t="shared" si="13"/>
        <v>0.61788918358775136</v>
      </c>
      <c r="BI42" s="76">
        <f t="shared" si="14"/>
        <v>6.8337162292262214E-3</v>
      </c>
      <c r="BJ42" s="76">
        <f t="shared" si="15"/>
        <v>1</v>
      </c>
      <c r="BK42" s="76">
        <f t="array" ref="BK42:BN42">MMULT(BF42:BI42,$Q$10:$T$13)</f>
        <v>0.24474181306836632</v>
      </c>
      <c r="BL42" s="76">
        <v>2.6277937443741246E-3</v>
      </c>
      <c r="BM42" s="76">
        <v>8.630673971101846E-2</v>
      </c>
      <c r="BN42" s="76">
        <v>-1.1245446628333655E-2</v>
      </c>
      <c r="BO42" s="76">
        <f t="shared" si="29"/>
        <v>0.32243089989542523</v>
      </c>
      <c r="BP42" s="60">
        <v>74.2</v>
      </c>
      <c r="BQ42" s="60">
        <v>23.7</v>
      </c>
      <c r="BR42" s="61">
        <v>1.57</v>
      </c>
      <c r="BS42" s="60">
        <v>0.56999999999999995</v>
      </c>
      <c r="BT42" s="67">
        <f t="shared" si="38"/>
        <v>99.47</v>
      </c>
      <c r="BU42" s="67">
        <f>BP42/$BT42</f>
        <v>0.74595355383532724</v>
      </c>
      <c r="BV42" s="67">
        <f>BQ42/$BT42</f>
        <v>0.23826279280184981</v>
      </c>
      <c r="BW42" s="67">
        <f>BR42/$BT42</f>
        <v>1.5783653362822961E-2</v>
      </c>
    </row>
    <row r="43" spans="1:75" s="64" customFormat="1" x14ac:dyDescent="0.15">
      <c r="A43" s="62" t="s">
        <v>210</v>
      </c>
      <c r="B43" s="62"/>
      <c r="C43" s="69" t="s">
        <v>74</v>
      </c>
      <c r="D43" s="63">
        <v>43.365309999999994</v>
      </c>
      <c r="E43" s="63">
        <v>1.2709999999999997E-2</v>
      </c>
      <c r="F43" s="63">
        <v>0.75666</v>
      </c>
      <c r="G43" s="63">
        <v>8.6074125009876088</v>
      </c>
      <c r="H43" s="63">
        <v>0.12123999999999999</v>
      </c>
      <c r="I43" s="63">
        <v>46.407310000000003</v>
      </c>
      <c r="J43" s="63">
        <v>0.79395000000000004</v>
      </c>
      <c r="K43" s="63">
        <v>2.5000000000000005E-3</v>
      </c>
      <c r="L43" s="63"/>
      <c r="M43" s="63">
        <v>0.14743000000000001</v>
      </c>
      <c r="O43" s="65">
        <f t="shared" si="1"/>
        <v>0.84191532299315119</v>
      </c>
      <c r="P43" s="65">
        <f t="shared" si="2"/>
        <v>2.0068443173558551E-2</v>
      </c>
      <c r="Q43" s="65">
        <f t="shared" si="3"/>
        <v>0.15925482915218539</v>
      </c>
      <c r="R43" s="65">
        <f t="shared" si="4"/>
        <v>-2.1238595318895166E-2</v>
      </c>
      <c r="S43" s="65">
        <f t="shared" si="16"/>
        <v>1</v>
      </c>
      <c r="T43" s="65">
        <f t="shared" si="5"/>
        <v>0.15594282264905587</v>
      </c>
      <c r="U43" s="65">
        <f t="shared" si="6"/>
        <v>1.9651081799637541E-2</v>
      </c>
      <c r="V43" s="65">
        <f t="shared" si="7"/>
        <v>0.82440609555130662</v>
      </c>
      <c r="W43" s="66">
        <f t="shared" si="17"/>
        <v>1</v>
      </c>
      <c r="X43" s="67">
        <f t="shared" si="18"/>
        <v>0.49866219592189137</v>
      </c>
      <c r="Y43" s="67">
        <f t="shared" si="19"/>
        <v>0.82440609555130662</v>
      </c>
      <c r="Z43" s="67">
        <f t="shared" si="30"/>
        <v>1</v>
      </c>
      <c r="AA43" s="67">
        <f t="shared" si="31"/>
        <v>0</v>
      </c>
      <c r="AB43" s="67">
        <f t="shared" si="32"/>
        <v>0</v>
      </c>
      <c r="AC43" s="67">
        <f t="shared" si="33"/>
        <v>0</v>
      </c>
      <c r="AD43" s="67">
        <f>(G43+I43)/D43</f>
        <v>1.2686343646796856</v>
      </c>
      <c r="AE43" s="67">
        <f t="shared" si="34"/>
        <v>1</v>
      </c>
      <c r="AF43" s="67">
        <f t="shared" si="35"/>
        <v>0</v>
      </c>
      <c r="AG43" s="67">
        <f t="shared" si="36"/>
        <v>0</v>
      </c>
      <c r="AH43" s="67">
        <f t="shared" si="37"/>
        <v>0</v>
      </c>
      <c r="AI43" s="67">
        <f>G43+I43</f>
        <v>55.01472250098761</v>
      </c>
      <c r="AJ43" s="67">
        <f>D43/60.08</f>
        <v>0.72179277629826888</v>
      </c>
      <c r="AK43" s="68">
        <f>E43/79.9</f>
        <v>1.5907384230287854E-4</v>
      </c>
      <c r="AL43" s="68">
        <f>F43/101.96</f>
        <v>7.4211455472734406E-3</v>
      </c>
      <c r="AM43" s="68">
        <f>G43/71.85</f>
        <v>0.1197969728738707</v>
      </c>
      <c r="AN43" s="68">
        <f>H43/70.94</f>
        <v>1.7090499013250632E-3</v>
      </c>
      <c r="AO43" s="68">
        <f>I43/40.3</f>
        <v>1.151546153846154</v>
      </c>
      <c r="AP43" s="68">
        <f>J43/56.08</f>
        <v>1.4157453637660486E-2</v>
      </c>
      <c r="AQ43" s="68">
        <f>K43/61.98</f>
        <v>4.033559212649243E-5</v>
      </c>
      <c r="AR43" s="68">
        <f>L43/94.2</f>
        <v>0</v>
      </c>
      <c r="AS43" s="68">
        <f>M43/(3*15.9994+2*52)</f>
        <v>9.6994569672535606E-4</v>
      </c>
      <c r="AT43" s="68">
        <f t="shared" si="8"/>
        <v>2.0175929072357071</v>
      </c>
      <c r="AU43" s="68">
        <f t="shared" si="9"/>
        <v>0.35774946160332871</v>
      </c>
      <c r="AV43" s="68">
        <f t="shared" si="39"/>
        <v>7.8843379024773011E-5</v>
      </c>
      <c r="AW43" s="68">
        <f t="shared" si="39"/>
        <v>3.6782175039667001E-3</v>
      </c>
      <c r="AX43" s="68">
        <f t="shared" si="39"/>
        <v>5.9376186565804234E-2</v>
      </c>
      <c r="AY43" s="68">
        <f t="shared" si="39"/>
        <v>8.470737060959553E-4</v>
      </c>
      <c r="AZ43" s="68">
        <f t="shared" si="39"/>
        <v>0.57075247921241012</v>
      </c>
      <c r="BA43" s="68">
        <f t="shared" si="39"/>
        <v>7.0170020854492072E-3</v>
      </c>
      <c r="BB43" s="68">
        <f t="shared" si="39"/>
        <v>1.9991937908701315E-5</v>
      </c>
      <c r="BC43" s="68">
        <f t="shared" si="39"/>
        <v>0</v>
      </c>
      <c r="BD43" s="68">
        <f t="shared" si="39"/>
        <v>4.8074400601173469E-4</v>
      </c>
      <c r="BE43" s="68">
        <f t="shared" si="28"/>
        <v>0.90577132926896109</v>
      </c>
      <c r="BF43" s="68">
        <f t="shared" si="11"/>
        <v>0.35826057513803533</v>
      </c>
      <c r="BG43" s="68">
        <f t="shared" si="12"/>
        <v>3.683472541225028E-3</v>
      </c>
      <c r="BH43" s="68">
        <f t="shared" si="13"/>
        <v>0.6310289251056288</v>
      </c>
      <c r="BI43" s="68">
        <f t="shared" si="14"/>
        <v>7.0270272151107989E-3</v>
      </c>
      <c r="BJ43" s="68">
        <f t="shared" si="15"/>
        <v>1</v>
      </c>
      <c r="BK43" s="68">
        <f t="array" ref="BK43:BN43">MMULT(BF43:BI43,$Q$10:$T$13)</f>
        <v>0.27396017805122463</v>
      </c>
      <c r="BL43" s="68">
        <v>6.5302936232266538E-3</v>
      </c>
      <c r="BM43" s="68">
        <v>5.1821697691568192E-2</v>
      </c>
      <c r="BN43" s="68">
        <v>-6.9110624266067169E-3</v>
      </c>
      <c r="BO43" s="68">
        <f>SUM(BK43:BN43)</f>
        <v>0.32540110693941277</v>
      </c>
      <c r="BP43" s="60">
        <v>81.599999999999994</v>
      </c>
      <c r="BQ43" s="60">
        <v>15.1</v>
      </c>
      <c r="BR43" s="61">
        <v>2.5</v>
      </c>
      <c r="BS43" s="60">
        <v>0.8</v>
      </c>
      <c r="BT43" s="67">
        <f t="shared" si="38"/>
        <v>99.199999999999989</v>
      </c>
      <c r="BU43" s="67">
        <f>BP43/$BT43</f>
        <v>0.82258064516129037</v>
      </c>
      <c r="BV43" s="67">
        <f>BQ43/$BT43</f>
        <v>0.15221774193548387</v>
      </c>
      <c r="BW43" s="67">
        <f>BR43/$BT43</f>
        <v>2.5201612903225808E-2</v>
      </c>
    </row>
    <row r="44" spans="1:75" s="64" customFormat="1" x14ac:dyDescent="0.15">
      <c r="A44" s="62" t="s">
        <v>210</v>
      </c>
      <c r="B44" s="62"/>
      <c r="C44" s="70" t="s">
        <v>75</v>
      </c>
      <c r="D44" s="63">
        <v>43.565815000000001</v>
      </c>
      <c r="E44" s="63">
        <v>2.2038599999999998E-2</v>
      </c>
      <c r="F44" s="63">
        <v>1.2922450000000001</v>
      </c>
      <c r="G44" s="63">
        <v>8.9108029999999996</v>
      </c>
      <c r="H44" s="63">
        <v>0.11706</v>
      </c>
      <c r="I44" s="63">
        <v>45.539681000000009</v>
      </c>
      <c r="J44" s="63">
        <v>0.60638979999999998</v>
      </c>
      <c r="K44" s="63">
        <v>1.35E-2</v>
      </c>
      <c r="L44" s="63"/>
      <c r="M44" s="63">
        <v>0.13563130000000001</v>
      </c>
      <c r="O44" s="65">
        <f t="shared" si="1"/>
        <v>0.81500302363861243</v>
      </c>
      <c r="P44" s="65">
        <f t="shared" si="2"/>
        <v>4.9241612409029372E-3</v>
      </c>
      <c r="Q44" s="65">
        <f t="shared" si="3"/>
        <v>0.20117674639699742</v>
      </c>
      <c r="R44" s="65">
        <f t="shared" si="4"/>
        <v>-2.1103931276512725E-2</v>
      </c>
      <c r="S44" s="65">
        <f t="shared" ref="S44:S87" si="40">SUM(O44:R44)</f>
        <v>0.99999999999999989</v>
      </c>
      <c r="T44" s="65">
        <f t="shared" si="5"/>
        <v>0.19701887362778081</v>
      </c>
      <c r="U44" s="65">
        <f t="shared" si="6"/>
        <v>4.8223898567769643E-3</v>
      </c>
      <c r="V44" s="65">
        <f t="shared" si="7"/>
        <v>0.79815873651544234</v>
      </c>
      <c r="W44" s="66">
        <f t="shared" si="17"/>
        <v>1</v>
      </c>
      <c r="X44" s="67">
        <f t="shared" ref="X44:X87" si="41">U44/(COS(RADIANS(30)))+V44*TAN(RADIANS(30))</f>
        <v>0.46638557754713722</v>
      </c>
      <c r="Y44" s="67">
        <f t="shared" ref="Y44:Y87" si="42">V44</f>
        <v>0.79815873651544234</v>
      </c>
      <c r="Z44" s="67">
        <f t="shared" si="30"/>
        <v>1</v>
      </c>
      <c r="AA44" s="67">
        <f t="shared" si="31"/>
        <v>0</v>
      </c>
      <c r="AB44" s="67">
        <f t="shared" si="32"/>
        <v>0</v>
      </c>
      <c r="AC44" s="67">
        <f t="shared" si="33"/>
        <v>0</v>
      </c>
      <c r="AD44" s="67">
        <f>(G44+I44)/D44</f>
        <v>1.2498442643618628</v>
      </c>
      <c r="AE44" s="67">
        <f t="shared" si="34"/>
        <v>1</v>
      </c>
      <c r="AF44" s="67">
        <f t="shared" si="35"/>
        <v>0</v>
      </c>
      <c r="AG44" s="67">
        <f t="shared" si="36"/>
        <v>0</v>
      </c>
      <c r="AH44" s="67">
        <f t="shared" si="37"/>
        <v>0</v>
      </c>
      <c r="AI44" s="67">
        <f>G44+I44</f>
        <v>54.45048400000001</v>
      </c>
      <c r="AJ44" s="67">
        <f>D44/60.08</f>
        <v>0.72513007656458062</v>
      </c>
      <c r="AK44" s="68">
        <f>E44/79.9</f>
        <v>2.7582728410513138E-4</v>
      </c>
      <c r="AL44" s="68">
        <f>F44/101.96</f>
        <v>1.2674038838760299E-2</v>
      </c>
      <c r="AM44" s="68">
        <f>G44/71.85</f>
        <v>0.12401952679192763</v>
      </c>
      <c r="AN44" s="68">
        <f>H44/70.94</f>
        <v>1.6501268677755849E-3</v>
      </c>
      <c r="AO44" s="68">
        <f>I44/40.3</f>
        <v>1.1300168982630276</v>
      </c>
      <c r="AP44" s="68">
        <f>J44/56.08</f>
        <v>1.0812942225392296E-2</v>
      </c>
      <c r="AQ44" s="68">
        <f>K44/61.98</f>
        <v>2.1781219748305905E-4</v>
      </c>
      <c r="AR44" s="68">
        <f>L44/94.2</f>
        <v>0</v>
      </c>
      <c r="AS44" s="68">
        <f>M44/(3*15.9994+2*52)</f>
        <v>8.9232175117863249E-4</v>
      </c>
      <c r="AT44" s="68">
        <f t="shared" ref="AT44:AT87" si="43">SUM(AJ44:AS44)</f>
        <v>2.0056895707842308</v>
      </c>
      <c r="AU44" s="68">
        <f t="shared" ref="AU44:AU87" si="44">AJ44/$AT44</f>
        <v>0.36153654440205946</v>
      </c>
      <c r="AV44" s="68">
        <f t="shared" ref="AV44:AV87" si="45">AK44/$AT44</f>
        <v>1.3752242028026404E-4</v>
      </c>
      <c r="AW44" s="68">
        <f t="shared" ref="AW44:AW87" si="46">AL44/$AT44</f>
        <v>6.3190430978831442E-3</v>
      </c>
      <c r="AX44" s="68">
        <f t="shared" ref="AX44:AX87" si="47">AM44/$AT44</f>
        <v>6.1833859336186112E-2</v>
      </c>
      <c r="AY44" s="68">
        <f t="shared" ref="AY44:AY87" si="48">AN44/$AT44</f>
        <v>8.227229636191309E-4</v>
      </c>
      <c r="AZ44" s="68">
        <f t="shared" ref="AZ44:AZ87" si="49">AO44/$AT44</f>
        <v>0.56340568088070953</v>
      </c>
      <c r="BA44" s="68">
        <f t="shared" ref="BA44:BA87" si="50">AP44/$AT44</f>
        <v>5.3911344920462454E-3</v>
      </c>
      <c r="BB44" s="68">
        <f t="shared" ref="BB44:BB87" si="51">AQ44/$AT44</f>
        <v>1.0859716311826551E-4</v>
      </c>
      <c r="BC44" s="68">
        <f t="shared" ref="BC44:BC87" si="52">AR44/$AT44</f>
        <v>0</v>
      </c>
      <c r="BD44" s="68">
        <f t="shared" ref="BD44:BD87" si="53">AS44/$AT44</f>
        <v>4.4489524409788497E-4</v>
      </c>
      <c r="BE44" s="68">
        <f t="shared" si="28"/>
        <v>0.90110372847703146</v>
      </c>
      <c r="BF44" s="68">
        <f t="shared" ref="BF44:BF87" si="54">AU44/(AU44+AW44+AX44+AZ44+BA44)</f>
        <v>0.36208464561370762</v>
      </c>
      <c r="BG44" s="68">
        <f t="shared" ref="BG44:BG87" si="55">AW44/(AU44+AW44+AX44+AZ44+BA44)</f>
        <v>6.3286229736440715E-3</v>
      </c>
      <c r="BH44" s="68">
        <f t="shared" ref="BH44:BH87" si="56">(AX44+AZ44)/(AU44+AW44+AX44+AZ44+BA44)</f>
        <v>0.62618742378459968</v>
      </c>
      <c r="BI44" s="68">
        <f t="shared" ref="BI44:BI87" si="57">BA44/(BA44+AZ44+AX44+AW44+AU44)</f>
        <v>5.3993076280486815E-3</v>
      </c>
      <c r="BJ44" s="68">
        <f t="shared" ref="BJ44:BJ87" si="58">SUM(BF44:BI44)</f>
        <v>1</v>
      </c>
      <c r="BK44" s="68">
        <f t="array" ref="BK44:BN44">MMULT(BF44:BI44,$Q$10:$T$13)</f>
        <v>0.26285491577059655</v>
      </c>
      <c r="BL44" s="68">
        <v>1.588141332825671E-3</v>
      </c>
      <c r="BM44" s="68">
        <v>6.4883558950615053E-2</v>
      </c>
      <c r="BN44" s="68">
        <v>-6.8064435556940642E-3</v>
      </c>
      <c r="BO44" s="68">
        <f t="shared" ref="BO44:BO87" si="59">SUM(BK44:BN44)</f>
        <v>0.32252017249834319</v>
      </c>
      <c r="BP44" s="60">
        <v>77.92</v>
      </c>
      <c r="BQ44" s="60">
        <v>19.39</v>
      </c>
      <c r="BR44" s="61">
        <v>2.25</v>
      </c>
      <c r="BS44" s="60">
        <v>0.43</v>
      </c>
      <c r="BT44" s="67">
        <f t="shared" si="38"/>
        <v>99.56</v>
      </c>
      <c r="BU44" s="67">
        <f>BP44/$BT44</f>
        <v>0.78264363198071518</v>
      </c>
      <c r="BV44" s="67">
        <f>BQ44/$BT44</f>
        <v>0.19475693049417436</v>
      </c>
      <c r="BW44" s="67">
        <f>BR44/$BT44</f>
        <v>2.2599437525110486E-2</v>
      </c>
    </row>
    <row r="45" spans="1:75" s="64" customFormat="1" x14ac:dyDescent="0.15">
      <c r="A45" s="62" t="s">
        <v>210</v>
      </c>
      <c r="B45" s="62"/>
      <c r="C45" s="69" t="s">
        <v>76</v>
      </c>
      <c r="D45" s="63">
        <v>43.576100000000004</v>
      </c>
      <c r="E45" s="63">
        <v>4.0000000000000001E-3</v>
      </c>
      <c r="F45" s="63">
        <v>1.7526999999999999</v>
      </c>
      <c r="G45" s="63">
        <v>8.0023063706213371</v>
      </c>
      <c r="H45" s="63">
        <v>0.11749999999999999</v>
      </c>
      <c r="I45" s="63">
        <v>45.284100000000002</v>
      </c>
      <c r="J45" s="63">
        <v>1.2762</v>
      </c>
      <c r="K45" s="63">
        <v>2.8000000000000004E-3</v>
      </c>
      <c r="L45" s="63"/>
      <c r="M45" s="63">
        <v>0.17519999999999999</v>
      </c>
      <c r="O45" s="65">
        <f t="shared" si="1"/>
        <v>0.80951057661662018</v>
      </c>
      <c r="P45" s="65">
        <f t="shared" si="2"/>
        <v>4.0011420485645308E-2</v>
      </c>
      <c r="Q45" s="65">
        <f t="shared" si="3"/>
        <v>0.16832628230918775</v>
      </c>
      <c r="R45" s="65">
        <f t="shared" si="4"/>
        <v>-1.7848279411453144E-2</v>
      </c>
      <c r="S45" s="65">
        <f t="shared" si="40"/>
        <v>1</v>
      </c>
      <c r="T45" s="65">
        <f t="shared" si="5"/>
        <v>0.16537462971054828</v>
      </c>
      <c r="U45" s="65">
        <f t="shared" si="6"/>
        <v>3.9309808047994117E-2</v>
      </c>
      <c r="V45" s="65">
        <f t="shared" si="7"/>
        <v>0.79531556224145772</v>
      </c>
      <c r="W45" s="66">
        <f t="shared" si="17"/>
        <v>1</v>
      </c>
      <c r="X45" s="67">
        <f t="shared" si="41"/>
        <v>0.50456671046740798</v>
      </c>
      <c r="Y45" s="67">
        <f t="shared" si="42"/>
        <v>0.79531556224145772</v>
      </c>
      <c r="Z45" s="67">
        <f t="shared" si="30"/>
        <v>1</v>
      </c>
      <c r="AA45" s="67">
        <f t="shared" si="31"/>
        <v>0</v>
      </c>
      <c r="AB45" s="67">
        <f t="shared" si="32"/>
        <v>0</v>
      </c>
      <c r="AC45" s="67">
        <f t="shared" si="33"/>
        <v>0</v>
      </c>
      <c r="AD45" s="67">
        <f>(G45+I45)/D45</f>
        <v>1.2228355995745679</v>
      </c>
      <c r="AE45" s="67">
        <f t="shared" si="34"/>
        <v>1</v>
      </c>
      <c r="AF45" s="67">
        <f t="shared" si="35"/>
        <v>0</v>
      </c>
      <c r="AG45" s="67">
        <f t="shared" si="36"/>
        <v>0</v>
      </c>
      <c r="AH45" s="67">
        <f t="shared" si="37"/>
        <v>0</v>
      </c>
      <c r="AI45" s="67">
        <f>G45+I45</f>
        <v>53.286406370621336</v>
      </c>
      <c r="AJ45" s="67">
        <f>D45/60.08</f>
        <v>0.72530126498002667</v>
      </c>
      <c r="AK45" s="68">
        <f>E45/79.9</f>
        <v>5.0062578222778471E-5</v>
      </c>
      <c r="AL45" s="68">
        <f>F45/101.96</f>
        <v>1.7190074539034917E-2</v>
      </c>
      <c r="AM45" s="68">
        <f>G45/71.85</f>
        <v>0.11137517565234986</v>
      </c>
      <c r="AN45" s="68">
        <f>H45/70.94</f>
        <v>1.6563292923597406E-3</v>
      </c>
      <c r="AO45" s="68">
        <f>I45/40.3</f>
        <v>1.1236749379652606</v>
      </c>
      <c r="AP45" s="68">
        <f>J45/56.08</f>
        <v>2.2756776034236804E-2</v>
      </c>
      <c r="AQ45" s="68">
        <f>K45/61.98</f>
        <v>4.5175863181671512E-5</v>
      </c>
      <c r="AR45" s="68">
        <f>L45/94.2</f>
        <v>0</v>
      </c>
      <c r="AS45" s="68">
        <f>M45/(3*15.9994+2*52)</f>
        <v>1.1526452286934976E-3</v>
      </c>
      <c r="AT45" s="68">
        <f t="shared" si="43"/>
        <v>2.0032024421333667</v>
      </c>
      <c r="AU45" s="68">
        <f t="shared" si="44"/>
        <v>0.36207087697416979</v>
      </c>
      <c r="AV45" s="68">
        <f t="shared" si="45"/>
        <v>2.4991272559284084E-5</v>
      </c>
      <c r="AW45" s="68">
        <f t="shared" si="46"/>
        <v>8.5812967164356404E-3</v>
      </c>
      <c r="AX45" s="68">
        <f t="shared" si="47"/>
        <v>5.5598562237043674E-2</v>
      </c>
      <c r="AY45" s="68">
        <f t="shared" si="48"/>
        <v>8.2684069144593601E-4</v>
      </c>
      <c r="AZ45" s="68">
        <f t="shared" si="49"/>
        <v>0.56093928118846115</v>
      </c>
      <c r="BA45" s="68">
        <f t="shared" si="50"/>
        <v>1.1360197829032864E-2</v>
      </c>
      <c r="BB45" s="68">
        <f t="shared" si="51"/>
        <v>2.2551821139734738E-5</v>
      </c>
      <c r="BC45" s="68">
        <f t="shared" si="52"/>
        <v>0</v>
      </c>
      <c r="BD45" s="68">
        <f t="shared" si="53"/>
        <v>5.7540126971188977E-4</v>
      </c>
      <c r="BE45" s="68">
        <f t="shared" si="28"/>
        <v>0.90982133079108951</v>
      </c>
      <c r="BF45" s="68">
        <f t="shared" si="54"/>
        <v>0.36259656405367724</v>
      </c>
      <c r="BG45" s="68">
        <f t="shared" si="55"/>
        <v>8.59375581518158E-3</v>
      </c>
      <c r="BH45" s="68">
        <f t="shared" si="56"/>
        <v>0.61743298854467243</v>
      </c>
      <c r="BI45" s="68">
        <f t="shared" si="57"/>
        <v>1.1376691586468642E-2</v>
      </c>
      <c r="BJ45" s="68">
        <f t="shared" si="58"/>
        <v>0.99999999999999978</v>
      </c>
      <c r="BK45" s="68">
        <f t="array" ref="BK45:BN45">MMULT(BF45:BI45,$Q$10:$T$13)</f>
        <v>0.25953369093718842</v>
      </c>
      <c r="BL45" s="68">
        <v>1.2827888774079987E-2</v>
      </c>
      <c r="BM45" s="68">
        <v>5.3966362628672951E-2</v>
      </c>
      <c r="BN45" s="68">
        <v>-5.7222598028221477E-3</v>
      </c>
      <c r="BO45" s="68">
        <f t="shared" si="59"/>
        <v>0.32060568253711919</v>
      </c>
      <c r="BP45" s="60">
        <v>75</v>
      </c>
      <c r="BQ45" s="60">
        <v>19</v>
      </c>
      <c r="BR45" s="61">
        <v>4</v>
      </c>
      <c r="BS45" s="60">
        <v>2</v>
      </c>
      <c r="BT45" s="67">
        <f t="shared" si="38"/>
        <v>98</v>
      </c>
      <c r="BU45" s="67">
        <f>BP45/$BT45</f>
        <v>0.76530612244897955</v>
      </c>
      <c r="BV45" s="67">
        <f>BQ45/$BT45</f>
        <v>0.19387755102040816</v>
      </c>
      <c r="BW45" s="67">
        <f>BR45/$BT45</f>
        <v>4.0816326530612242E-2</v>
      </c>
    </row>
    <row r="46" spans="1:75" s="64" customFormat="1" x14ac:dyDescent="0.15">
      <c r="A46" s="62" t="s">
        <v>210</v>
      </c>
      <c r="B46" s="62"/>
      <c r="C46" s="69" t="s">
        <v>77</v>
      </c>
      <c r="D46" s="63">
        <v>43.8932</v>
      </c>
      <c r="E46" s="63">
        <v>1.3100000000000001E-2</v>
      </c>
      <c r="F46" s="63">
        <v>1.3701000000000001</v>
      </c>
      <c r="G46" s="63">
        <v>8.0803037836372305</v>
      </c>
      <c r="H46" s="63">
        <v>0.1094</v>
      </c>
      <c r="I46" s="63">
        <v>45.206699999999998</v>
      </c>
      <c r="J46" s="63">
        <v>1.242</v>
      </c>
      <c r="K46" s="63">
        <v>5.1999999999999998E-3</v>
      </c>
      <c r="L46" s="63"/>
      <c r="M46" s="63">
        <v>0.20029999999999998</v>
      </c>
      <c r="O46" s="65">
        <f t="shared" si="1"/>
        <v>0.79437746003094234</v>
      </c>
      <c r="P46" s="65">
        <f t="shared" si="2"/>
        <v>3.7330632145100393E-2</v>
      </c>
      <c r="Q46" s="65">
        <f t="shared" si="3"/>
        <v>0.19229056420045204</v>
      </c>
      <c r="R46" s="65">
        <f t="shared" si="4"/>
        <v>-2.3998656376494659E-2</v>
      </c>
      <c r="S46" s="65">
        <f t="shared" si="40"/>
        <v>1</v>
      </c>
      <c r="T46" s="65">
        <f t="shared" si="5"/>
        <v>0.18778400049946195</v>
      </c>
      <c r="U46" s="65">
        <f t="shared" si="6"/>
        <v>3.6455743288958967E-2</v>
      </c>
      <c r="V46" s="65">
        <f t="shared" si="7"/>
        <v>0.77576025621157918</v>
      </c>
      <c r="W46" s="66">
        <f t="shared" si="17"/>
        <v>1</v>
      </c>
      <c r="X46" s="67">
        <f t="shared" si="41"/>
        <v>0.48998085915314493</v>
      </c>
      <c r="Y46" s="67">
        <f t="shared" si="42"/>
        <v>0.77576025621157918</v>
      </c>
      <c r="Z46" s="67">
        <f t="shared" si="30"/>
        <v>1</v>
      </c>
      <c r="AA46" s="67">
        <f t="shared" si="31"/>
        <v>0</v>
      </c>
      <c r="AB46" s="67">
        <f t="shared" si="32"/>
        <v>0</v>
      </c>
      <c r="AC46" s="67">
        <f t="shared" si="33"/>
        <v>0</v>
      </c>
      <c r="AD46" s="67">
        <f>(G46+I46)/D46</f>
        <v>1.2140150133423226</v>
      </c>
      <c r="AE46" s="67">
        <f t="shared" si="34"/>
        <v>1</v>
      </c>
      <c r="AF46" s="67">
        <f t="shared" si="35"/>
        <v>0</v>
      </c>
      <c r="AG46" s="67">
        <f t="shared" si="36"/>
        <v>0</v>
      </c>
      <c r="AH46" s="67">
        <f t="shared" si="37"/>
        <v>0</v>
      </c>
      <c r="AI46" s="67">
        <f>G46+I46</f>
        <v>53.287003783637232</v>
      </c>
      <c r="AJ46" s="67">
        <f>D46/60.08</f>
        <v>0.73057922769640482</v>
      </c>
      <c r="AK46" s="68">
        <f>E46/79.9</f>
        <v>1.6395494367959951E-4</v>
      </c>
      <c r="AL46" s="68">
        <f>F46/101.96</f>
        <v>1.3437622597096903E-2</v>
      </c>
      <c r="AM46" s="68">
        <f>G46/71.85</f>
        <v>0.1124607346365655</v>
      </c>
      <c r="AN46" s="68">
        <f>H46/70.94</f>
        <v>1.5421482943332393E-3</v>
      </c>
      <c r="AO46" s="68">
        <f>I46/40.3</f>
        <v>1.1217543424317618</v>
      </c>
      <c r="AP46" s="68">
        <f>J46/56.08</f>
        <v>2.2146932952924393E-2</v>
      </c>
      <c r="AQ46" s="68">
        <f>K46/61.98</f>
        <v>8.389803162310423E-5</v>
      </c>
      <c r="AR46" s="68">
        <f>L46/94.2</f>
        <v>0</v>
      </c>
      <c r="AS46" s="68">
        <f>M46/(3*15.9994+2*52)</f>
        <v>1.3177787631695637E-3</v>
      </c>
      <c r="AT46" s="68">
        <f t="shared" si="43"/>
        <v>2.0034866403475586</v>
      </c>
      <c r="AU46" s="68">
        <f t="shared" si="44"/>
        <v>0.36465390533857828</v>
      </c>
      <c r="AV46" s="68">
        <f t="shared" si="45"/>
        <v>8.1834807568847639E-5</v>
      </c>
      <c r="AW46" s="68">
        <f t="shared" si="46"/>
        <v>6.7071186433096388E-3</v>
      </c>
      <c r="AX46" s="68">
        <f t="shared" si="47"/>
        <v>5.6132510380531492E-2</v>
      </c>
      <c r="AY46" s="68">
        <f t="shared" si="48"/>
        <v>7.697322573938962E-4</v>
      </c>
      <c r="AZ46" s="68">
        <f t="shared" si="49"/>
        <v>0.55990108436019481</v>
      </c>
      <c r="BA46" s="68">
        <f t="shared" si="50"/>
        <v>1.1054195474486625E-2</v>
      </c>
      <c r="BB46" s="68">
        <f t="shared" si="51"/>
        <v>4.1876012514138783E-5</v>
      </c>
      <c r="BC46" s="68">
        <f t="shared" si="52"/>
        <v>0</v>
      </c>
      <c r="BD46" s="68">
        <f t="shared" si="53"/>
        <v>6.5774272542239642E-4</v>
      </c>
      <c r="BE46" s="68">
        <f t="shared" si="28"/>
        <v>0.90888076419897801</v>
      </c>
      <c r="BF46" s="68">
        <f t="shared" si="54"/>
        <v>0.36522043008465432</v>
      </c>
      <c r="BG46" s="68">
        <f t="shared" si="55"/>
        <v>6.7175387941174978E-3</v>
      </c>
      <c r="BH46" s="68">
        <f t="shared" si="56"/>
        <v>0.61699066189598062</v>
      </c>
      <c r="BI46" s="68">
        <f t="shared" si="57"/>
        <v>1.1071369225247483E-2</v>
      </c>
      <c r="BJ46" s="68">
        <f t="shared" si="58"/>
        <v>0.99999999999999989</v>
      </c>
      <c r="BK46" s="68">
        <f t="array" ref="BK46:BN46">MMULT(BF46:BI46,$Q$10:$T$13)</f>
        <v>0.25545739936802131</v>
      </c>
      <c r="BL46" s="68">
        <v>1.2004854976852122E-2</v>
      </c>
      <c r="BM46" s="68">
        <v>6.183716170867138E-2</v>
      </c>
      <c r="BN46" s="68">
        <v>-7.7175331057697796E-3</v>
      </c>
      <c r="BO46" s="68">
        <f t="shared" si="59"/>
        <v>0.32158188294777501</v>
      </c>
      <c r="BP46" s="60">
        <v>75</v>
      </c>
      <c r="BQ46" s="60">
        <v>20</v>
      </c>
      <c r="BR46" s="61">
        <v>4</v>
      </c>
      <c r="BS46" s="60">
        <v>1</v>
      </c>
      <c r="BT46" s="67">
        <f t="shared" si="38"/>
        <v>99</v>
      </c>
      <c r="BU46" s="67">
        <f>BP46/$BT46</f>
        <v>0.75757575757575757</v>
      </c>
      <c r="BV46" s="67">
        <f>BQ46/$BT46</f>
        <v>0.20202020202020202</v>
      </c>
      <c r="BW46" s="67">
        <f>BR46/$BT46</f>
        <v>4.0404040404040407E-2</v>
      </c>
    </row>
    <row r="47" spans="1:75" s="64" customFormat="1" x14ac:dyDescent="0.15">
      <c r="A47" s="62" t="s">
        <v>210</v>
      </c>
      <c r="B47" s="62"/>
      <c r="C47" s="56" t="s">
        <v>78</v>
      </c>
      <c r="D47" s="63">
        <v>41.893292261149426</v>
      </c>
      <c r="E47" s="63">
        <v>8.3263172413793095E-4</v>
      </c>
      <c r="F47" s="63">
        <v>0.22660446620689656</v>
      </c>
      <c r="G47" s="63">
        <v>7.7330508899459556</v>
      </c>
      <c r="H47" s="63">
        <v>0.11360339586206894</v>
      </c>
      <c r="I47" s="63">
        <v>49.916014474094979</v>
      </c>
      <c r="J47" s="63">
        <v>0.15918068720306514</v>
      </c>
      <c r="K47" s="63">
        <v>2.6095944827586206E-3</v>
      </c>
      <c r="L47" s="63"/>
      <c r="M47" s="63">
        <v>7.3545787586206876E-2</v>
      </c>
      <c r="O47" s="65">
        <f t="shared" si="1"/>
        <v>0.95607660511730364</v>
      </c>
      <c r="P47" s="65">
        <f t="shared" si="2"/>
        <v>1.9152889246262894E-3</v>
      </c>
      <c r="Q47" s="65">
        <f t="shared" si="3"/>
        <v>4.7831627071879872E-2</v>
      </c>
      <c r="R47" s="65">
        <f t="shared" si="4"/>
        <v>-5.8235211138100264E-3</v>
      </c>
      <c r="S47" s="65">
        <f t="shared" si="40"/>
        <v>0.99999999999999978</v>
      </c>
      <c r="T47" s="65">
        <f t="shared" si="5"/>
        <v>4.7554691322900244E-2</v>
      </c>
      <c r="U47" s="65">
        <f t="shared" si="6"/>
        <v>1.9041997770199018E-3</v>
      </c>
      <c r="V47" s="65">
        <f t="shared" si="7"/>
        <v>0.9505411089000797</v>
      </c>
      <c r="W47" s="66">
        <f t="shared" si="17"/>
        <v>0.99999999999999989</v>
      </c>
      <c r="X47" s="67">
        <f t="shared" si="41"/>
        <v>0.5509939456069729</v>
      </c>
      <c r="Y47" s="67">
        <f t="shared" si="42"/>
        <v>0.9505411089000797</v>
      </c>
      <c r="Z47" s="67">
        <f t="shared" si="30"/>
        <v>1</v>
      </c>
      <c r="AA47" s="67">
        <f t="shared" si="31"/>
        <v>0</v>
      </c>
      <c r="AB47" s="67">
        <f t="shared" si="32"/>
        <v>0</v>
      </c>
      <c r="AC47" s="67">
        <f t="shared" si="33"/>
        <v>0</v>
      </c>
      <c r="AD47" s="67">
        <f>(G47+I47)/D47</f>
        <v>1.3760929793885628</v>
      </c>
      <c r="AE47" s="67">
        <f t="shared" si="34"/>
        <v>0</v>
      </c>
      <c r="AF47" s="67">
        <f t="shared" si="35"/>
        <v>1</v>
      </c>
      <c r="AG47" s="67">
        <f t="shared" si="36"/>
        <v>0</v>
      </c>
      <c r="AH47" s="67">
        <f t="shared" si="37"/>
        <v>0</v>
      </c>
      <c r="AI47" s="67">
        <f>G47+I47</f>
        <v>57.649065364040936</v>
      </c>
      <c r="AJ47" s="67">
        <f>D47/60.08</f>
        <v>0.69729181526546979</v>
      </c>
      <c r="AK47" s="68">
        <f>E47/79.9</f>
        <v>1.0420922705105518E-5</v>
      </c>
      <c r="AL47" s="68">
        <f>F47/101.96</f>
        <v>2.2224839761366866E-3</v>
      </c>
      <c r="AM47" s="68">
        <f>G47/71.85</f>
        <v>0.10762770897628332</v>
      </c>
      <c r="AN47" s="68">
        <f>H47/70.94</f>
        <v>1.6014011257692268E-3</v>
      </c>
      <c r="AO47" s="68">
        <f>I47/40.3</f>
        <v>1.2386107809949127</v>
      </c>
      <c r="AP47" s="68">
        <f>J47/56.08</f>
        <v>2.8384573324369677E-3</v>
      </c>
      <c r="AQ47" s="68">
        <f>K47/61.98</f>
        <v>4.2103815468838668E-5</v>
      </c>
      <c r="AR47" s="68">
        <f>L47/94.2</f>
        <v>0</v>
      </c>
      <c r="AS47" s="68">
        <f>M47/(3*15.9994+2*52)</f>
        <v>4.8385959561499331E-4</v>
      </c>
      <c r="AT47" s="68">
        <f t="shared" si="43"/>
        <v>2.0507290320047979</v>
      </c>
      <c r="AU47" s="68">
        <f t="shared" si="44"/>
        <v>0.34002142866422264</v>
      </c>
      <c r="AV47" s="68">
        <f t="shared" si="45"/>
        <v>5.0815697941907019E-6</v>
      </c>
      <c r="AW47" s="68">
        <f t="shared" si="46"/>
        <v>1.0837531148442272E-3</v>
      </c>
      <c r="AX47" s="68">
        <f t="shared" si="47"/>
        <v>5.248265728752384E-2</v>
      </c>
      <c r="AY47" s="68">
        <f t="shared" si="48"/>
        <v>7.8089357529780175E-4</v>
      </c>
      <c r="AZ47" s="68">
        <f t="shared" si="49"/>
        <v>0.60398558837587801</v>
      </c>
      <c r="BA47" s="68">
        <f t="shared" si="50"/>
        <v>1.3841211043187332E-3</v>
      </c>
      <c r="BB47" s="68">
        <f t="shared" si="51"/>
        <v>2.0531145174103218E-5</v>
      </c>
      <c r="BC47" s="68">
        <f t="shared" si="52"/>
        <v>0</v>
      </c>
      <c r="BD47" s="68">
        <f t="shared" si="53"/>
        <v>2.3594516294625766E-4</v>
      </c>
      <c r="BE47" s="68">
        <f t="shared" si="28"/>
        <v>0.92005301454530086</v>
      </c>
      <c r="BF47" s="68">
        <f t="shared" si="54"/>
        <v>0.3403762543852456</v>
      </c>
      <c r="BG47" s="68">
        <f t="shared" si="55"/>
        <v>1.084884053802681E-3</v>
      </c>
      <c r="BH47" s="68">
        <f t="shared" si="56"/>
        <v>0.65715329607187545</v>
      </c>
      <c r="BI47" s="68">
        <f t="shared" si="57"/>
        <v>1.385565489076342E-3</v>
      </c>
      <c r="BJ47" s="68">
        <f t="shared" si="58"/>
        <v>1.0000000000000002</v>
      </c>
      <c r="BK47" s="68">
        <f t="array" ref="BK47:BN47">MMULT(BF47:BI47,$Q$10:$T$13)</f>
        <v>0.31651570148539931</v>
      </c>
      <c r="BL47" s="68">
        <v>6.3406950267434628E-4</v>
      </c>
      <c r="BM47" s="68">
        <v>1.5834987400394105E-2</v>
      </c>
      <c r="BN47" s="68">
        <v>-1.927916508558917E-3</v>
      </c>
      <c r="BO47" s="68">
        <f t="shared" si="59"/>
        <v>0.33105684187990891</v>
      </c>
      <c r="BP47" s="57">
        <v>88.993103448275861</v>
      </c>
      <c r="BQ47" s="57">
        <v>10.013793103448275</v>
      </c>
      <c r="BR47" s="58">
        <v>0.91034482758620694</v>
      </c>
      <c r="BS47" s="57">
        <v>8.2758620689655171E-2</v>
      </c>
      <c r="BT47" s="67">
        <f t="shared" si="38"/>
        <v>99.91724137931034</v>
      </c>
      <c r="BU47" s="67">
        <f>BP47/$BT47</f>
        <v>0.89066813914964116</v>
      </c>
      <c r="BV47" s="67">
        <f>BQ47/$BT47</f>
        <v>0.10022087244616235</v>
      </c>
      <c r="BW47" s="67">
        <f>BR47/$BT47</f>
        <v>9.1109884041965777E-3</v>
      </c>
    </row>
    <row r="48" spans="1:75" s="64" customFormat="1" x14ac:dyDescent="0.15">
      <c r="A48" s="62" t="s">
        <v>210</v>
      </c>
      <c r="B48" s="62"/>
      <c r="C48" s="69" t="s">
        <v>79</v>
      </c>
      <c r="D48" s="63">
        <v>43.598520000000001</v>
      </c>
      <c r="E48" s="63">
        <v>8.8800000000000025E-3</v>
      </c>
      <c r="F48" s="63">
        <v>1.3225200000000001</v>
      </c>
      <c r="G48" s="63">
        <v>8.3166645906264645</v>
      </c>
      <c r="H48" s="63">
        <v>0.13164000000000003</v>
      </c>
      <c r="I48" s="63">
        <v>45.769769999999987</v>
      </c>
      <c r="J48" s="63">
        <v>0.78925000000000001</v>
      </c>
      <c r="K48" s="63">
        <v>3.6200000000000008E-3</v>
      </c>
      <c r="L48" s="63"/>
      <c r="M48" s="63">
        <v>0.17574000000000004</v>
      </c>
      <c r="O48" s="65">
        <f t="shared" si="1"/>
        <v>0.81491135506704493</v>
      </c>
      <c r="P48" s="65">
        <f t="shared" si="2"/>
        <v>1.4884542969575826E-2</v>
      </c>
      <c r="Q48" s="65">
        <f t="shared" si="3"/>
        <v>0.19105873249109404</v>
      </c>
      <c r="R48" s="65">
        <f t="shared" si="4"/>
        <v>-2.0854630527714895E-2</v>
      </c>
      <c r="S48" s="65">
        <f t="shared" si="40"/>
        <v>1</v>
      </c>
      <c r="T48" s="65">
        <f t="shared" si="5"/>
        <v>0.1871556701391747</v>
      </c>
      <c r="U48" s="65">
        <f t="shared" si="6"/>
        <v>1.458047260057144E-2</v>
      </c>
      <c r="V48" s="65">
        <f t="shared" si="7"/>
        <v>0.79826385726025384</v>
      </c>
      <c r="W48" s="66">
        <f t="shared" si="17"/>
        <v>1</v>
      </c>
      <c r="X48" s="67">
        <f t="shared" si="41"/>
        <v>0.47771393243526028</v>
      </c>
      <c r="Y48" s="67">
        <f t="shared" si="42"/>
        <v>0.79826385726025384</v>
      </c>
      <c r="Z48" s="67">
        <f t="shared" si="30"/>
        <v>1</v>
      </c>
      <c r="AA48" s="67">
        <f t="shared" si="31"/>
        <v>0</v>
      </c>
      <c r="AB48" s="67">
        <f t="shared" si="32"/>
        <v>0</v>
      </c>
      <c r="AC48" s="67">
        <f t="shared" si="33"/>
        <v>0</v>
      </c>
      <c r="AD48" s="67">
        <f>(G48+I48)/D48</f>
        <v>1.2405566654699851</v>
      </c>
      <c r="AE48" s="67">
        <f t="shared" si="34"/>
        <v>1</v>
      </c>
      <c r="AF48" s="67">
        <f t="shared" si="35"/>
        <v>0</v>
      </c>
      <c r="AG48" s="67">
        <f t="shared" si="36"/>
        <v>0</v>
      </c>
      <c r="AH48" s="67">
        <f t="shared" si="37"/>
        <v>0</v>
      </c>
      <c r="AI48" s="67">
        <f>G48+I48</f>
        <v>54.086434590626453</v>
      </c>
      <c r="AJ48" s="67">
        <f>D48/60.08</f>
        <v>0.7256744340878829</v>
      </c>
      <c r="AK48" s="68">
        <f>E48/79.9</f>
        <v>1.1113892365456823E-4</v>
      </c>
      <c r="AL48" s="68">
        <f>F48/101.96</f>
        <v>1.2970969007453906E-2</v>
      </c>
      <c r="AM48" s="68">
        <f>G48/71.85</f>
        <v>0.11575037704420968</v>
      </c>
      <c r="AN48" s="68">
        <f>H48/70.94</f>
        <v>1.8556526642232879E-3</v>
      </c>
      <c r="AO48" s="68">
        <f>I48/40.3</f>
        <v>1.1357263027295283</v>
      </c>
      <c r="AP48" s="68">
        <f>J48/56.08</f>
        <v>1.4073644793152639E-2</v>
      </c>
      <c r="AQ48" s="68">
        <f>K48/61.98</f>
        <v>5.8405937399161034E-5</v>
      </c>
      <c r="AR48" s="68">
        <f>L48/94.2</f>
        <v>0</v>
      </c>
      <c r="AS48" s="68">
        <f>M48/(3*15.9994+2*52)</f>
        <v>1.1561979023435806E-3</v>
      </c>
      <c r="AT48" s="68">
        <f t="shared" si="43"/>
        <v>2.0073771230898481</v>
      </c>
      <c r="AU48" s="68">
        <f t="shared" si="44"/>
        <v>0.36150378807291134</v>
      </c>
      <c r="AV48" s="68">
        <f t="shared" si="45"/>
        <v>5.5365243718379153E-5</v>
      </c>
      <c r="AW48" s="68">
        <f t="shared" si="46"/>
        <v>6.461650308880869E-3</v>
      </c>
      <c r="AX48" s="68">
        <f t="shared" si="47"/>
        <v>5.7662496853626254E-2</v>
      </c>
      <c r="AY48" s="68">
        <f t="shared" si="48"/>
        <v>9.2441656471952869E-4</v>
      </c>
      <c r="AZ48" s="68">
        <f t="shared" si="49"/>
        <v>0.56577625084287386</v>
      </c>
      <c r="BA48" s="68">
        <f t="shared" si="50"/>
        <v>7.0109620316335134E-3</v>
      </c>
      <c r="BB48" s="68">
        <f t="shared" si="51"/>
        <v>2.9095647612671756E-5</v>
      </c>
      <c r="BC48" s="68">
        <f t="shared" si="52"/>
        <v>0</v>
      </c>
      <c r="BD48" s="68">
        <f t="shared" si="53"/>
        <v>5.7597443402359152E-4</v>
      </c>
      <c r="BE48" s="68">
        <f t="shared" si="28"/>
        <v>0.9075089620805904</v>
      </c>
      <c r="BF48" s="68">
        <f t="shared" si="54"/>
        <v>0.36207762748518479</v>
      </c>
      <c r="BG48" s="68">
        <f t="shared" si="55"/>
        <v>6.4719073234347996E-3</v>
      </c>
      <c r="BH48" s="68">
        <f t="shared" si="56"/>
        <v>0.62442837418554398</v>
      </c>
      <c r="BI48" s="68">
        <f t="shared" si="57"/>
        <v>7.0220910058363855E-3</v>
      </c>
      <c r="BJ48" s="68">
        <f t="shared" si="58"/>
        <v>0.99999999999999989</v>
      </c>
      <c r="BK48" s="68">
        <f t="array" ref="BK48:BN48">MMULT(BF48:BI48,$Q$10:$T$13)</f>
        <v>0.26273308340268858</v>
      </c>
      <c r="BL48" s="68">
        <v>4.7988800807846482E-3</v>
      </c>
      <c r="BM48" s="68">
        <v>6.1598662954285011E-2</v>
      </c>
      <c r="BN48" s="68">
        <v>-6.7236777935430593E-3</v>
      </c>
      <c r="BO48" s="68">
        <f t="shared" si="59"/>
        <v>0.32240694864421521</v>
      </c>
      <c r="BP48" s="60">
        <v>78.099999999999994</v>
      </c>
      <c r="BQ48" s="60">
        <v>18.600000000000001</v>
      </c>
      <c r="BR48" s="61">
        <v>2.2000000000000002</v>
      </c>
      <c r="BS48" s="60">
        <v>1.1000000000000001</v>
      </c>
      <c r="BT48" s="67">
        <f t="shared" si="38"/>
        <v>98.899999999999991</v>
      </c>
      <c r="BU48" s="67">
        <f>BP48/$BT48</f>
        <v>0.78968655207280081</v>
      </c>
      <c r="BV48" s="67">
        <f>BQ48/$BT48</f>
        <v>0.1880687563195147</v>
      </c>
      <c r="BW48" s="67">
        <f>BR48/$BT48</f>
        <v>2.2244691607684535E-2</v>
      </c>
    </row>
    <row r="49" spans="1:75" s="64" customFormat="1" x14ac:dyDescent="0.15">
      <c r="A49" s="62" t="s">
        <v>210</v>
      </c>
      <c r="B49" s="62"/>
      <c r="C49" s="69" t="s">
        <v>80</v>
      </c>
      <c r="D49" s="63">
        <v>42.870700000000006</v>
      </c>
      <c r="E49" s="63">
        <v>1.3100000000000002E-2</v>
      </c>
      <c r="F49" s="63">
        <v>1.8354999999999999</v>
      </c>
      <c r="G49" s="63">
        <v>8.7950109027054992</v>
      </c>
      <c r="H49" s="63">
        <v>0.13400000000000001</v>
      </c>
      <c r="I49" s="63">
        <v>45.434700000000007</v>
      </c>
      <c r="J49" s="63">
        <v>0.84340000000000004</v>
      </c>
      <c r="K49" s="63">
        <v>4.3E-3</v>
      </c>
      <c r="L49" s="63"/>
      <c r="M49" s="63">
        <v>0.18579999999999999</v>
      </c>
      <c r="O49" s="65">
        <f t="shared" si="1"/>
        <v>0.84258183107853424</v>
      </c>
      <c r="P49" s="65">
        <f t="shared" si="2"/>
        <v>1.9915809283708494E-2</v>
      </c>
      <c r="Q49" s="65">
        <f t="shared" si="3"/>
        <v>0.14877346228996133</v>
      </c>
      <c r="R49" s="65">
        <f t="shared" si="4"/>
        <v>-1.1271102652204008E-2</v>
      </c>
      <c r="S49" s="65">
        <f t="shared" si="40"/>
        <v>1</v>
      </c>
      <c r="T49" s="65">
        <f t="shared" si="5"/>
        <v>0.14711531052334187</v>
      </c>
      <c r="U49" s="65">
        <f t="shared" si="6"/>
        <v>1.969383801383864E-2</v>
      </c>
      <c r="V49" s="65">
        <f t="shared" si="7"/>
        <v>0.83319085146281946</v>
      </c>
      <c r="W49" s="66">
        <f t="shared" si="17"/>
        <v>1</v>
      </c>
      <c r="X49" s="67">
        <f t="shared" si="41"/>
        <v>0.50378344773572548</v>
      </c>
      <c r="Y49" s="67">
        <f t="shared" si="42"/>
        <v>0.83319085146281946</v>
      </c>
      <c r="Z49" s="67">
        <f t="shared" si="30"/>
        <v>1</v>
      </c>
      <c r="AA49" s="67">
        <f t="shared" si="31"/>
        <v>0</v>
      </c>
      <c r="AB49" s="67">
        <f t="shared" si="32"/>
        <v>0</v>
      </c>
      <c r="AC49" s="67">
        <f t="shared" si="33"/>
        <v>0</v>
      </c>
      <c r="AD49" s="67">
        <f>(G49+I49)/D49</f>
        <v>1.2649597721218804</v>
      </c>
      <c r="AE49" s="67">
        <f t="shared" si="34"/>
        <v>1</v>
      </c>
      <c r="AF49" s="67">
        <f t="shared" si="35"/>
        <v>0</v>
      </c>
      <c r="AG49" s="67">
        <f t="shared" si="36"/>
        <v>0</v>
      </c>
      <c r="AH49" s="67">
        <f t="shared" si="37"/>
        <v>0</v>
      </c>
      <c r="AI49" s="67">
        <f>G49+I49</f>
        <v>54.229710902705506</v>
      </c>
      <c r="AJ49" s="67">
        <f>D49/60.08</f>
        <v>0.71356025299600545</v>
      </c>
      <c r="AK49" s="68">
        <f>E49/79.9</f>
        <v>1.6395494367959951E-4</v>
      </c>
      <c r="AL49" s="68">
        <f>F49/101.96</f>
        <v>1.8002157708905453E-2</v>
      </c>
      <c r="AM49" s="68">
        <f>G49/71.85</f>
        <v>0.12240794575790535</v>
      </c>
      <c r="AN49" s="68">
        <f>H49/70.94</f>
        <v>1.8889202142655767E-3</v>
      </c>
      <c r="AO49" s="68">
        <f>I49/40.3</f>
        <v>1.1274119106699754</v>
      </c>
      <c r="AP49" s="68">
        <f>J49/56.08</f>
        <v>1.5039229671897291E-2</v>
      </c>
      <c r="AQ49" s="68">
        <f>K49/61.98</f>
        <v>6.9377218457566961E-5</v>
      </c>
      <c r="AR49" s="68">
        <f>L49/94.2</f>
        <v>0</v>
      </c>
      <c r="AS49" s="68">
        <f>M49/(3*15.9994+2*52)</f>
        <v>1.2223828966395655E-3</v>
      </c>
      <c r="AT49" s="68">
        <f t="shared" si="43"/>
        <v>1.9997661320777311</v>
      </c>
      <c r="AU49" s="68">
        <f t="shared" si="44"/>
        <v>0.35682185109047004</v>
      </c>
      <c r="AV49" s="68">
        <f t="shared" si="45"/>
        <v>8.1987058911360016E-5</v>
      </c>
      <c r="AW49" s="68">
        <f t="shared" si="46"/>
        <v>9.002131509348768E-3</v>
      </c>
      <c r="AX49" s="68">
        <f t="shared" si="47"/>
        <v>6.1211130538912112E-2</v>
      </c>
      <c r="AY49" s="68">
        <f t="shared" si="48"/>
        <v>9.4457055950988281E-4</v>
      </c>
      <c r="AZ49" s="68">
        <f t="shared" si="49"/>
        <v>0.56377187941402374</v>
      </c>
      <c r="BA49" s="68">
        <f t="shared" si="50"/>
        <v>7.5204942371294818E-3</v>
      </c>
      <c r="BB49" s="68">
        <f t="shared" si="51"/>
        <v>3.4692665979638793E-5</v>
      </c>
      <c r="BC49" s="68">
        <f t="shared" si="52"/>
        <v>0</v>
      </c>
      <c r="BD49" s="68">
        <f t="shared" si="53"/>
        <v>6.1126292571498124E-4</v>
      </c>
      <c r="BE49" s="68">
        <f t="shared" si="28"/>
        <v>0.90205952871659401</v>
      </c>
      <c r="BF49" s="68">
        <f t="shared" si="54"/>
        <v>0.35741964016019284</v>
      </c>
      <c r="BG49" s="68">
        <f t="shared" si="55"/>
        <v>9.0172129170709974E-3</v>
      </c>
      <c r="BH49" s="68">
        <f t="shared" si="56"/>
        <v>0.62603005348732299</v>
      </c>
      <c r="BI49" s="68">
        <f t="shared" si="57"/>
        <v>7.5330934354132465E-3</v>
      </c>
      <c r="BJ49" s="68">
        <f t="shared" si="58"/>
        <v>1</v>
      </c>
      <c r="BK49" s="68">
        <f t="array" ref="BK49:BN49">MMULT(BF49:BI49,$Q$10:$T$13)</f>
        <v>0.27072348164077986</v>
      </c>
      <c r="BL49" s="68">
        <v>6.3989953617653896E-3</v>
      </c>
      <c r="BM49" s="68">
        <v>4.7801255855868995E-2</v>
      </c>
      <c r="BN49" s="68">
        <v>-3.6214312241096623E-3</v>
      </c>
      <c r="BO49" s="68">
        <f t="shared" si="59"/>
        <v>0.32130230163430457</v>
      </c>
      <c r="BP49" s="60">
        <v>78</v>
      </c>
      <c r="BQ49" s="60">
        <v>19</v>
      </c>
      <c r="BR49" s="61">
        <v>2</v>
      </c>
      <c r="BS49" s="60">
        <v>2</v>
      </c>
      <c r="BT49" s="67">
        <f t="shared" si="38"/>
        <v>99</v>
      </c>
      <c r="BU49" s="67">
        <f>BP49/$BT49</f>
        <v>0.78787878787878785</v>
      </c>
      <c r="BV49" s="67">
        <f>BQ49/$BT49</f>
        <v>0.19191919191919191</v>
      </c>
      <c r="BW49" s="67">
        <f>BR49/$BT49</f>
        <v>2.0202020202020204E-2</v>
      </c>
    </row>
    <row r="50" spans="1:75" s="64" customFormat="1" x14ac:dyDescent="0.15">
      <c r="A50" s="62" t="s">
        <v>210</v>
      </c>
      <c r="B50" s="62"/>
      <c r="C50" s="69" t="s">
        <v>81</v>
      </c>
      <c r="D50" s="63">
        <v>44.07330000000001</v>
      </c>
      <c r="E50" s="63">
        <v>1.3699999999999999E-2</v>
      </c>
      <c r="F50" s="63">
        <v>1.4637</v>
      </c>
      <c r="G50" s="63">
        <v>7.9184039329424047</v>
      </c>
      <c r="H50" s="63">
        <v>8.9599999999999999E-2</v>
      </c>
      <c r="I50" s="63">
        <v>44.755099999999999</v>
      </c>
      <c r="J50" s="63">
        <v>1.5728</v>
      </c>
      <c r="K50" s="63">
        <v>3.5000000000000005E-3</v>
      </c>
      <c r="L50" s="63"/>
      <c r="M50" s="63">
        <v>0.21939999999999998</v>
      </c>
      <c r="O50" s="65">
        <f t="shared" si="1"/>
        <v>0.7798344431760359</v>
      </c>
      <c r="P50" s="65">
        <f t="shared" si="2"/>
        <v>5.3809345436680769E-2</v>
      </c>
      <c r="Q50" s="65">
        <f t="shared" si="3"/>
        <v>0.19202461493932182</v>
      </c>
      <c r="R50" s="65">
        <f t="shared" si="4"/>
        <v>-2.5668403552038511E-2</v>
      </c>
      <c r="S50" s="65">
        <f t="shared" si="40"/>
        <v>1</v>
      </c>
      <c r="T50" s="65">
        <f t="shared" si="5"/>
        <v>0.18721900204229039</v>
      </c>
      <c r="U50" s="65">
        <f t="shared" si="6"/>
        <v>5.2462711389305937E-2</v>
      </c>
      <c r="V50" s="65">
        <f t="shared" si="7"/>
        <v>0.76031828656840361</v>
      </c>
      <c r="W50" s="66">
        <f t="shared" si="17"/>
        <v>1</v>
      </c>
      <c r="X50" s="67">
        <f t="shared" si="41"/>
        <v>0.49954868850612966</v>
      </c>
      <c r="Y50" s="67">
        <f t="shared" si="42"/>
        <v>0.76031828656840361</v>
      </c>
      <c r="Z50" s="67">
        <f t="shared" si="30"/>
        <v>1</v>
      </c>
      <c r="AA50" s="67">
        <f t="shared" si="31"/>
        <v>0</v>
      </c>
      <c r="AB50" s="67">
        <f t="shared" si="32"/>
        <v>0</v>
      </c>
      <c r="AC50" s="67">
        <f t="shared" si="33"/>
        <v>0</v>
      </c>
      <c r="AD50" s="67">
        <f>(G50+I50)/D50</f>
        <v>1.1951341046153201</v>
      </c>
      <c r="AE50" s="67">
        <f t="shared" si="34"/>
        <v>1</v>
      </c>
      <c r="AF50" s="67">
        <f t="shared" si="35"/>
        <v>0</v>
      </c>
      <c r="AG50" s="67">
        <f t="shared" si="36"/>
        <v>0</v>
      </c>
      <c r="AH50" s="67">
        <f t="shared" si="37"/>
        <v>0</v>
      </c>
      <c r="AI50" s="67">
        <f>G50+I50</f>
        <v>52.673503932942403</v>
      </c>
      <c r="AJ50" s="67">
        <f>D50/60.08</f>
        <v>0.73357689747004018</v>
      </c>
      <c r="AK50" s="68">
        <f>E50/79.9</f>
        <v>1.7146433041301625E-4</v>
      </c>
      <c r="AL50" s="68">
        <f>F50/101.96</f>
        <v>1.4355629658689683E-2</v>
      </c>
      <c r="AM50" s="68">
        <f>G50/71.85</f>
        <v>0.11020743121701329</v>
      </c>
      <c r="AN50" s="68">
        <f>H50/70.94</f>
        <v>1.2630391880462362E-3</v>
      </c>
      <c r="AO50" s="68">
        <f>I50/40.3</f>
        <v>1.1105483870967743</v>
      </c>
      <c r="AP50" s="68">
        <f>J50/56.08</f>
        <v>2.8045649072753209E-2</v>
      </c>
      <c r="AQ50" s="68">
        <f>K50/61.98</f>
        <v>5.6469828977089397E-5</v>
      </c>
      <c r="AR50" s="68">
        <f>L50/94.2</f>
        <v>0</v>
      </c>
      <c r="AS50" s="68">
        <f>M50/(3*15.9994+2*52)</f>
        <v>1.4434381459780443E-3</v>
      </c>
      <c r="AT50" s="68">
        <f t="shared" si="43"/>
        <v>1.9996684060086849</v>
      </c>
      <c r="AU50" s="68">
        <f t="shared" si="44"/>
        <v>0.36684927124205119</v>
      </c>
      <c r="AV50" s="68">
        <f t="shared" si="45"/>
        <v>8.5746381698982319E-5</v>
      </c>
      <c r="AW50" s="68">
        <f t="shared" si="46"/>
        <v>7.1790050868200464E-3</v>
      </c>
      <c r="AX50" s="68">
        <f t="shared" si="47"/>
        <v>5.5112853153981692E-2</v>
      </c>
      <c r="AY50" s="68">
        <f t="shared" si="48"/>
        <v>6.3162431543700183E-4</v>
      </c>
      <c r="AZ50" s="68">
        <f t="shared" si="49"/>
        <v>0.55536627160770924</v>
      </c>
      <c r="BA50" s="68">
        <f t="shared" si="50"/>
        <v>1.4025149864087717E-2</v>
      </c>
      <c r="BB50" s="68">
        <f t="shared" si="51"/>
        <v>2.8239596528807757E-5</v>
      </c>
      <c r="BC50" s="68">
        <f t="shared" si="52"/>
        <v>0</v>
      </c>
      <c r="BD50" s="68">
        <f t="shared" si="53"/>
        <v>7.2183875168540081E-4</v>
      </c>
      <c r="BE50" s="68">
        <f t="shared" si="28"/>
        <v>0.90972196932123472</v>
      </c>
      <c r="BF50" s="68">
        <f t="shared" si="54"/>
        <v>0.36738839499155423</v>
      </c>
      <c r="BG50" s="68">
        <f t="shared" si="55"/>
        <v>7.1895553930180229E-3</v>
      </c>
      <c r="BH50" s="68">
        <f t="shared" si="56"/>
        <v>0.6113762883123246</v>
      </c>
      <c r="BI50" s="68">
        <f t="shared" si="57"/>
        <v>1.4045761303103171E-2</v>
      </c>
      <c r="BJ50" s="68">
        <f t="shared" si="58"/>
        <v>1</v>
      </c>
      <c r="BK50" s="68">
        <f t="array" ref="BK50:BN50">MMULT(BF50:BI50,$Q$10:$T$13)</f>
        <v>0.25014802204162118</v>
      </c>
      <c r="BL50" s="68">
        <v>1.7260460147823412E-2</v>
      </c>
      <c r="BM50" s="68">
        <v>6.1595865674699636E-2</v>
      </c>
      <c r="BN50" s="68">
        <v>-8.2336711768694407E-3</v>
      </c>
      <c r="BO50" s="68">
        <f t="shared" si="59"/>
        <v>0.32077067668727477</v>
      </c>
      <c r="BP50" s="60">
        <v>73</v>
      </c>
      <c r="BQ50" s="60">
        <v>21</v>
      </c>
      <c r="BR50" s="61">
        <v>5</v>
      </c>
      <c r="BS50" s="60">
        <v>1</v>
      </c>
      <c r="BT50" s="67">
        <f t="shared" si="38"/>
        <v>99</v>
      </c>
      <c r="BU50" s="67">
        <f>BP50/$BT50</f>
        <v>0.73737373737373735</v>
      </c>
      <c r="BV50" s="67">
        <f>BQ50/$BT50</f>
        <v>0.21212121212121213</v>
      </c>
      <c r="BW50" s="67">
        <f>BR50/$BT50</f>
        <v>5.0505050505050504E-2</v>
      </c>
    </row>
    <row r="51" spans="1:75" s="64" customFormat="1" x14ac:dyDescent="0.15">
      <c r="A51" s="62" t="s">
        <v>210</v>
      </c>
      <c r="B51" s="62"/>
      <c r="C51" s="69" t="s">
        <v>82</v>
      </c>
      <c r="D51" s="63">
        <v>42.25864</v>
      </c>
      <c r="E51" s="63">
        <v>8.3400000000000002E-3</v>
      </c>
      <c r="F51" s="63">
        <v>0.99306000000000005</v>
      </c>
      <c r="G51" s="63">
        <v>8.5842343670190537</v>
      </c>
      <c r="H51" s="63">
        <v>0.13036000000000003</v>
      </c>
      <c r="I51" s="63">
        <v>47.247669999999999</v>
      </c>
      <c r="J51" s="63">
        <v>0.76280000000000003</v>
      </c>
      <c r="K51" s="63">
        <v>4.0600000000000002E-3</v>
      </c>
      <c r="L51" s="63"/>
      <c r="M51" s="63">
        <v>9.8319999999999991E-2</v>
      </c>
      <c r="O51" s="65">
        <f t="shared" si="1"/>
        <v>0.90318308913291034</v>
      </c>
      <c r="P51" s="65">
        <f t="shared" si="2"/>
        <v>2.5275732150487097E-2</v>
      </c>
      <c r="Q51" s="65">
        <f t="shared" si="3"/>
        <v>7.9932269883702597E-2</v>
      </c>
      <c r="R51" s="65">
        <f t="shared" si="4"/>
        <v>-8.3910911670999431E-3</v>
      </c>
      <c r="S51" s="65">
        <f t="shared" si="40"/>
        <v>1</v>
      </c>
      <c r="T51" s="65">
        <f t="shared" si="5"/>
        <v>7.9267132151266767E-2</v>
      </c>
      <c r="U51" s="65">
        <f t="shared" si="6"/>
        <v>2.5065406043237908E-2</v>
      </c>
      <c r="V51" s="65">
        <f t="shared" si="7"/>
        <v>0.89566746180549539</v>
      </c>
      <c r="W51" s="66">
        <f t="shared" si="17"/>
        <v>1</v>
      </c>
      <c r="X51" s="67">
        <f t="shared" si="41"/>
        <v>0.54605688803061292</v>
      </c>
      <c r="Y51" s="67">
        <f t="shared" si="42"/>
        <v>0.89566746180549539</v>
      </c>
      <c r="Z51" s="67">
        <f t="shared" si="30"/>
        <v>1</v>
      </c>
      <c r="AA51" s="67">
        <f t="shared" si="31"/>
        <v>0</v>
      </c>
      <c r="AB51" s="67">
        <f t="shared" si="32"/>
        <v>0</v>
      </c>
      <c r="AC51" s="67">
        <f t="shared" si="33"/>
        <v>0</v>
      </c>
      <c r="AD51" s="67">
        <f>(G51+I51)/D51</f>
        <v>1.3211950116477731</v>
      </c>
      <c r="AE51" s="67">
        <f t="shared" si="34"/>
        <v>1</v>
      </c>
      <c r="AF51" s="67">
        <f t="shared" si="35"/>
        <v>0</v>
      </c>
      <c r="AG51" s="67">
        <f t="shared" si="36"/>
        <v>0</v>
      </c>
      <c r="AH51" s="67">
        <f t="shared" si="37"/>
        <v>0</v>
      </c>
      <c r="AI51" s="67">
        <f>G51+I51</f>
        <v>55.83190436701905</v>
      </c>
      <c r="AJ51" s="67">
        <f>D51/60.08</f>
        <v>0.70337283621837554</v>
      </c>
      <c r="AK51" s="68">
        <f>E51/79.9</f>
        <v>1.0438047559449311E-4</v>
      </c>
      <c r="AL51" s="68">
        <f>F51/101.96</f>
        <v>9.7397018438603392E-3</v>
      </c>
      <c r="AM51" s="68">
        <f>G51/71.85</f>
        <v>0.11947438228279825</v>
      </c>
      <c r="AN51" s="68">
        <f>H51/70.94</f>
        <v>1.8376092472511987E-3</v>
      </c>
      <c r="AO51" s="68">
        <f>I51/40.3</f>
        <v>1.172398759305211</v>
      </c>
      <c r="AP51" s="68">
        <f>J51/56.08</f>
        <v>1.3601997146932955E-2</v>
      </c>
      <c r="AQ51" s="68">
        <f>K51/61.98</f>
        <v>6.5505001613423686E-5</v>
      </c>
      <c r="AR51" s="68">
        <f>L51/94.2</f>
        <v>0</v>
      </c>
      <c r="AS51" s="68">
        <f>M51/(3*15.9994+2*52)</f>
        <v>6.4684976532616834E-4</v>
      </c>
      <c r="AT51" s="68">
        <f t="shared" si="43"/>
        <v>2.0212420212869637</v>
      </c>
      <c r="AU51" s="68">
        <f t="shared" si="44"/>
        <v>0.34799040827902661</v>
      </c>
      <c r="AV51" s="68">
        <f t="shared" si="45"/>
        <v>5.1641750218527542E-5</v>
      </c>
      <c r="AW51" s="68">
        <f t="shared" si="46"/>
        <v>4.8186717579020467E-3</v>
      </c>
      <c r="AX51" s="68">
        <f t="shared" si="47"/>
        <v>5.9109389684431066E-2</v>
      </c>
      <c r="AY51" s="68">
        <f t="shared" si="48"/>
        <v>9.091485472289743E-4</v>
      </c>
      <c r="AZ51" s="68">
        <f t="shared" si="49"/>
        <v>0.58003878157981403</v>
      </c>
      <c r="BA51" s="68">
        <f t="shared" si="50"/>
        <v>6.7295242250466876E-3</v>
      </c>
      <c r="BB51" s="68">
        <f t="shared" si="51"/>
        <v>3.2408291992522194E-5</v>
      </c>
      <c r="BC51" s="68">
        <f t="shared" si="52"/>
        <v>0</v>
      </c>
      <c r="BD51" s="68">
        <f t="shared" si="53"/>
        <v>3.2002588433932647E-4</v>
      </c>
      <c r="BE51" s="68">
        <f t="shared" si="28"/>
        <v>0.90751848735245266</v>
      </c>
      <c r="BF51" s="68">
        <f t="shared" si="54"/>
        <v>0.34844799871878357</v>
      </c>
      <c r="BG51" s="68">
        <f t="shared" si="55"/>
        <v>4.8250080765944144E-3</v>
      </c>
      <c r="BH51" s="68">
        <f t="shared" si="56"/>
        <v>0.63998861998294698</v>
      </c>
      <c r="BI51" s="68">
        <f t="shared" si="57"/>
        <v>6.7383732216748518E-3</v>
      </c>
      <c r="BJ51" s="68">
        <f t="shared" si="58"/>
        <v>0.99999999999999978</v>
      </c>
      <c r="BK51" s="68">
        <f t="array" ref="BK51:BN51">MMULT(BF51:BI51,$Q$10:$T$13)</f>
        <v>0.29484447511639389</v>
      </c>
      <c r="BL51" s="68">
        <v>8.2512727139826356E-3</v>
      </c>
      <c r="BM51" s="68">
        <v>2.6093920980460341E-2</v>
      </c>
      <c r="BN51" s="68">
        <v>-2.7392750158692506E-3</v>
      </c>
      <c r="BO51" s="68">
        <f t="shared" si="59"/>
        <v>0.3264503937949676</v>
      </c>
      <c r="BP51" s="60">
        <v>86.1</v>
      </c>
      <c r="BQ51" s="60">
        <v>10.3</v>
      </c>
      <c r="BR51" s="61">
        <v>2.5</v>
      </c>
      <c r="BS51" s="60">
        <v>1.1000000000000001</v>
      </c>
      <c r="BT51" s="67">
        <f t="shared" si="38"/>
        <v>98.899999999999991</v>
      </c>
      <c r="BU51" s="67">
        <f>BP51/$BT51</f>
        <v>0.87057633973710824</v>
      </c>
      <c r="BV51" s="67">
        <f>BQ51/$BT51</f>
        <v>0.10414560161779576</v>
      </c>
      <c r="BW51" s="67">
        <f>BR51/$BT51</f>
        <v>2.5278058645096059E-2</v>
      </c>
    </row>
    <row r="52" spans="1:75" s="64" customFormat="1" x14ac:dyDescent="0.15">
      <c r="A52" s="62" t="s">
        <v>210</v>
      </c>
      <c r="B52" s="62"/>
      <c r="C52" s="69" t="s">
        <v>83</v>
      </c>
      <c r="D52" s="63">
        <v>43.992399999999996</v>
      </c>
      <c r="E52" s="63">
        <v>5.4999999999999997E-3</v>
      </c>
      <c r="F52" s="63">
        <v>1.4446000000000003</v>
      </c>
      <c r="G52" s="63">
        <v>8.0257042930793911</v>
      </c>
      <c r="H52" s="63">
        <v>6.4100000000000004E-2</v>
      </c>
      <c r="I52" s="63">
        <v>45.342600000000004</v>
      </c>
      <c r="J52" s="63">
        <v>0.99770000000000003</v>
      </c>
      <c r="K52" s="63">
        <v>1.5E-3</v>
      </c>
      <c r="L52" s="63"/>
      <c r="M52" s="63">
        <v>0.2016</v>
      </c>
      <c r="O52" s="65">
        <f t="shared" si="1"/>
        <v>0.78941792298926039</v>
      </c>
      <c r="P52" s="65">
        <f t="shared" si="2"/>
        <v>2.2929172145510834E-2</v>
      </c>
      <c r="Q52" s="65">
        <f t="shared" si="3"/>
        <v>0.2118453253260732</v>
      </c>
      <c r="R52" s="65">
        <f t="shared" si="4"/>
        <v>-2.4192420460844327E-2</v>
      </c>
      <c r="S52" s="65">
        <f t="shared" si="40"/>
        <v>1</v>
      </c>
      <c r="T52" s="65">
        <f t="shared" si="5"/>
        <v>0.2068413328334841</v>
      </c>
      <c r="U52" s="65">
        <f t="shared" si="6"/>
        <v>2.238756281284883E-2</v>
      </c>
      <c r="V52" s="65">
        <f t="shared" si="7"/>
        <v>0.77077110435366714</v>
      </c>
      <c r="W52" s="66">
        <f t="shared" si="17"/>
        <v>1</v>
      </c>
      <c r="X52" s="67">
        <f t="shared" si="41"/>
        <v>0.47085583541517068</v>
      </c>
      <c r="Y52" s="67">
        <f t="shared" si="42"/>
        <v>0.77077110435366714</v>
      </c>
      <c r="Z52" s="67">
        <f t="shared" si="30"/>
        <v>1</v>
      </c>
      <c r="AA52" s="67">
        <f t="shared" si="31"/>
        <v>0</v>
      </c>
      <c r="AB52" s="67">
        <f t="shared" si="32"/>
        <v>0</v>
      </c>
      <c r="AC52" s="67">
        <f t="shared" si="33"/>
        <v>0</v>
      </c>
      <c r="AD52" s="67">
        <f>(G52+I52)/D52</f>
        <v>1.2131255465280231</v>
      </c>
      <c r="AE52" s="67">
        <f t="shared" si="34"/>
        <v>1</v>
      </c>
      <c r="AF52" s="67">
        <f t="shared" si="35"/>
        <v>0</v>
      </c>
      <c r="AG52" s="67">
        <f t="shared" si="36"/>
        <v>0</v>
      </c>
      <c r="AH52" s="67">
        <f t="shared" si="37"/>
        <v>0</v>
      </c>
      <c r="AI52" s="67">
        <f>G52+I52</f>
        <v>53.368304293079397</v>
      </c>
      <c r="AJ52" s="67">
        <f>D52/60.08</f>
        <v>0.73223035952063908</v>
      </c>
      <c r="AK52" s="68">
        <f>E52/79.9</f>
        <v>6.8836045056320386E-5</v>
      </c>
      <c r="AL52" s="68">
        <f>F52/101.96</f>
        <v>1.4168301294625348E-2</v>
      </c>
      <c r="AM52" s="68">
        <f>G52/71.85</f>
        <v>0.11170082523422953</v>
      </c>
      <c r="AN52" s="68">
        <f>H52/70.94</f>
        <v>9.03580490555399E-4</v>
      </c>
      <c r="AO52" s="68">
        <f>I52/40.3</f>
        <v>1.1251265508684865</v>
      </c>
      <c r="AP52" s="68">
        <f>J52/56.08</f>
        <v>1.7790656205420828E-2</v>
      </c>
      <c r="AQ52" s="68">
        <f>K52/61.98</f>
        <v>2.4201355275895452E-5</v>
      </c>
      <c r="AR52" s="68">
        <f>L52/94.2</f>
        <v>0</v>
      </c>
      <c r="AS52" s="68">
        <f>M52/(3*15.9994+2*52)</f>
        <v>1.3263314960308742E-3</v>
      </c>
      <c r="AT52" s="68">
        <f t="shared" si="43"/>
        <v>2.0033396425103196</v>
      </c>
      <c r="AU52" s="68">
        <f t="shared" si="44"/>
        <v>0.36550485198960325</v>
      </c>
      <c r="AV52" s="68">
        <f t="shared" si="45"/>
        <v>3.4360646390476344E-5</v>
      </c>
      <c r="AW52" s="68">
        <f t="shared" si="46"/>
        <v>7.0723411018171192E-3</v>
      </c>
      <c r="AX52" s="68">
        <f t="shared" si="47"/>
        <v>5.575730787928744E-2</v>
      </c>
      <c r="AY52" s="68">
        <f t="shared" si="48"/>
        <v>4.5103709395135402E-4</v>
      </c>
      <c r="AZ52" s="68">
        <f t="shared" si="49"/>
        <v>0.56162546130152302</v>
      </c>
      <c r="BA52" s="68">
        <f t="shared" si="50"/>
        <v>8.8804992562958197E-3</v>
      </c>
      <c r="BB52" s="68">
        <f t="shared" si="51"/>
        <v>1.2080505353335655E-5</v>
      </c>
      <c r="BC52" s="68">
        <f t="shared" si="52"/>
        <v>0</v>
      </c>
      <c r="BD52" s="68">
        <f t="shared" si="53"/>
        <v>6.6206022577823672E-4</v>
      </c>
      <c r="BE52" s="68">
        <f t="shared" si="28"/>
        <v>0.90968761898996564</v>
      </c>
      <c r="BF52" s="68">
        <f t="shared" si="54"/>
        <v>0.36592916092953498</v>
      </c>
      <c r="BG52" s="68">
        <f t="shared" si="55"/>
        <v>7.0805512734178865E-3</v>
      </c>
      <c r="BH52" s="68">
        <f t="shared" si="56"/>
        <v>0.61809947930626374</v>
      </c>
      <c r="BI52" s="68">
        <f t="shared" si="57"/>
        <v>8.8908084907833845E-3</v>
      </c>
      <c r="BJ52" s="68">
        <f t="shared" si="58"/>
        <v>1</v>
      </c>
      <c r="BK52" s="68">
        <f t="array" ref="BK52:BN52">MMULT(BF52:BI52,$Q$10:$T$13)</f>
        <v>0.25352135029536038</v>
      </c>
      <c r="BL52" s="68">
        <v>7.3636973701745496E-3</v>
      </c>
      <c r="BM52" s="68">
        <v>6.8034068351342264E-2</v>
      </c>
      <c r="BN52" s="68">
        <v>-7.7693892215185984E-3</v>
      </c>
      <c r="BO52" s="68">
        <f t="shared" si="59"/>
        <v>0.32114972679535858</v>
      </c>
      <c r="BP52" s="60">
        <v>74</v>
      </c>
      <c r="BQ52" s="60">
        <v>22</v>
      </c>
      <c r="BR52" s="61">
        <v>3</v>
      </c>
      <c r="BS52" s="60">
        <v>1</v>
      </c>
      <c r="BT52" s="67">
        <f t="shared" si="38"/>
        <v>99</v>
      </c>
      <c r="BU52" s="67">
        <f>BP52/$BT52</f>
        <v>0.74747474747474751</v>
      </c>
      <c r="BV52" s="67">
        <f>BQ52/$BT52</f>
        <v>0.22222222222222221</v>
      </c>
      <c r="BW52" s="67">
        <f>BR52/$BT52</f>
        <v>3.0303030303030304E-2</v>
      </c>
    </row>
    <row r="53" spans="1:75" s="64" customFormat="1" x14ac:dyDescent="0.15">
      <c r="A53" s="62" t="s">
        <v>210</v>
      </c>
      <c r="B53" s="62"/>
      <c r="C53" s="59" t="s">
        <v>84</v>
      </c>
      <c r="D53" s="63">
        <v>44.574110000000005</v>
      </c>
      <c r="E53" s="63">
        <v>1.4830000000000001E-2</v>
      </c>
      <c r="F53" s="63">
        <v>1.54962</v>
      </c>
      <c r="G53" s="63">
        <v>8.1366640000000015</v>
      </c>
      <c r="H53" s="63">
        <v>0.13826000000000005</v>
      </c>
      <c r="I53" s="63">
        <v>44.038720000000005</v>
      </c>
      <c r="J53" s="63">
        <v>1.31074</v>
      </c>
      <c r="K53" s="63">
        <v>3.8780000000000002E-2</v>
      </c>
      <c r="L53" s="63"/>
      <c r="M53" s="63">
        <v>0.26844000000000001</v>
      </c>
      <c r="O53" s="65">
        <f t="shared" si="1"/>
        <v>0.73959402395567431</v>
      </c>
      <c r="P53" s="65">
        <f t="shared" si="2"/>
        <v>3.4384407160432291E-2</v>
      </c>
      <c r="Q53" s="65">
        <f t="shared" si="3"/>
        <v>0.25787564471655156</v>
      </c>
      <c r="R53" s="65">
        <f t="shared" si="4"/>
        <v>-3.1854075832658278E-2</v>
      </c>
      <c r="S53" s="65">
        <f t="shared" si="40"/>
        <v>0.99999999999999989</v>
      </c>
      <c r="T53" s="65">
        <f t="shared" si="5"/>
        <v>0.24991483849928869</v>
      </c>
      <c r="U53" s="65">
        <f t="shared" si="6"/>
        <v>3.3322935835365747E-2</v>
      </c>
      <c r="V53" s="65">
        <f t="shared" si="7"/>
        <v>0.71676222566534553</v>
      </c>
      <c r="W53" s="66">
        <f t="shared" si="17"/>
        <v>1</v>
      </c>
      <c r="X53" s="67">
        <f t="shared" si="41"/>
        <v>0.4523008758823166</v>
      </c>
      <c r="Y53" s="67">
        <f t="shared" si="42"/>
        <v>0.71676222566534553</v>
      </c>
      <c r="Z53" s="67">
        <f t="shared" si="30"/>
        <v>1</v>
      </c>
      <c r="AA53" s="67">
        <f t="shared" si="31"/>
        <v>0</v>
      </c>
      <c r="AB53" s="67">
        <f t="shared" si="32"/>
        <v>0</v>
      </c>
      <c r="AC53" s="67">
        <f t="shared" si="33"/>
        <v>0</v>
      </c>
      <c r="AD53" s="67">
        <f>(G53+I53)/D53</f>
        <v>1.1705311446487658</v>
      </c>
      <c r="AE53" s="67">
        <f t="shared" si="34"/>
        <v>1</v>
      </c>
      <c r="AF53" s="67">
        <f t="shared" si="35"/>
        <v>0</v>
      </c>
      <c r="AG53" s="67">
        <f t="shared" si="36"/>
        <v>0</v>
      </c>
      <c r="AH53" s="67">
        <f t="shared" si="37"/>
        <v>0</v>
      </c>
      <c r="AI53" s="67">
        <f>G53+I53</f>
        <v>52.175384000000008</v>
      </c>
      <c r="AJ53" s="67">
        <f>D53/60.08</f>
        <v>0.74191261651131835</v>
      </c>
      <c r="AK53" s="68">
        <f>E53/79.9</f>
        <v>1.8560700876095118E-4</v>
      </c>
      <c r="AL53" s="68">
        <f>F53/101.96</f>
        <v>1.5198313063946646E-2</v>
      </c>
      <c r="AM53" s="68">
        <f>G53/71.85</f>
        <v>0.11324514961725821</v>
      </c>
      <c r="AN53" s="68">
        <f>H53/70.94</f>
        <v>1.9489709613758114E-3</v>
      </c>
      <c r="AO53" s="68">
        <f>I53/40.3</f>
        <v>1.0927722084367248</v>
      </c>
      <c r="AP53" s="68">
        <f>J53/56.08</f>
        <v>2.3372681883024254E-2</v>
      </c>
      <c r="AQ53" s="68">
        <f>K53/61.98</f>
        <v>6.2568570506615039E-4</v>
      </c>
      <c r="AR53" s="68">
        <f>L53/94.2</f>
        <v>0</v>
      </c>
      <c r="AS53" s="68">
        <f>M53/(3*15.9994+2*52)</f>
        <v>1.766073545607777E-3</v>
      </c>
      <c r="AT53" s="68">
        <f t="shared" si="43"/>
        <v>1.9910273067330828</v>
      </c>
      <c r="AU53" s="68">
        <f t="shared" si="44"/>
        <v>0.37262804683912815</v>
      </c>
      <c r="AV53" s="68">
        <f t="shared" si="45"/>
        <v>9.3221729372209785E-5</v>
      </c>
      <c r="AW53" s="68">
        <f t="shared" si="46"/>
        <v>7.6334026221289457E-3</v>
      </c>
      <c r="AX53" s="68">
        <f t="shared" si="47"/>
        <v>5.6877748102346776E-2</v>
      </c>
      <c r="AY53" s="68">
        <f t="shared" si="48"/>
        <v>9.7887706250183071E-4</v>
      </c>
      <c r="AZ53" s="68">
        <f t="shared" si="49"/>
        <v>0.54884842851792282</v>
      </c>
      <c r="BA53" s="68">
        <f t="shared" si="50"/>
        <v>1.1739006192423657E-2</v>
      </c>
      <c r="BB53" s="68">
        <f t="shared" si="51"/>
        <v>3.1425269907161039E-4</v>
      </c>
      <c r="BC53" s="68">
        <f t="shared" si="52"/>
        <v>0</v>
      </c>
      <c r="BD53" s="68">
        <f t="shared" si="53"/>
        <v>8.8701623510407078E-4</v>
      </c>
      <c r="BE53" s="68">
        <f t="shared" si="28"/>
        <v>0.90609990075102276</v>
      </c>
      <c r="BF53" s="68">
        <f t="shared" si="54"/>
        <v>0.3734770976192745</v>
      </c>
      <c r="BG53" s="68">
        <f t="shared" si="55"/>
        <v>7.6507956941386001E-3</v>
      </c>
      <c r="BH53" s="68">
        <f t="shared" si="56"/>
        <v>0.60710635260856971</v>
      </c>
      <c r="BI53" s="68">
        <f t="shared" si="57"/>
        <v>1.1765754078017257E-2</v>
      </c>
      <c r="BJ53" s="68">
        <f t="shared" si="58"/>
        <v>1</v>
      </c>
      <c r="BK53" s="68">
        <f t="array" ref="BK53:BN53">MMULT(BF53:BI53,$Q$10:$T$13)</f>
        <v>0.23606653746645212</v>
      </c>
      <c r="BL53" s="68">
        <v>1.0974950686846553E-2</v>
      </c>
      <c r="BM53" s="68">
        <v>8.2309765321756781E-2</v>
      </c>
      <c r="BN53" s="68">
        <v>-1.0167309554221203E-2</v>
      </c>
      <c r="BO53" s="68">
        <f t="shared" si="59"/>
        <v>0.31918394392083427</v>
      </c>
      <c r="BP53" s="60">
        <v>71.400000000000006</v>
      </c>
      <c r="BQ53" s="60">
        <v>24.1</v>
      </c>
      <c r="BR53" s="61">
        <v>3.8</v>
      </c>
      <c r="BS53" s="60">
        <v>0.6</v>
      </c>
      <c r="BT53" s="67">
        <f t="shared" si="38"/>
        <v>99.3</v>
      </c>
      <c r="BU53" s="67">
        <f>BP53/$BT53</f>
        <v>0.71903323262839891</v>
      </c>
      <c r="BV53" s="67">
        <f>BQ53/$BT53</f>
        <v>0.24269889224572005</v>
      </c>
      <c r="BW53" s="67">
        <f>BR53/$BT53</f>
        <v>3.8267875125881166E-2</v>
      </c>
    </row>
    <row r="54" spans="1:75" s="64" customFormat="1" x14ac:dyDescent="0.15">
      <c r="A54" s="62" t="s">
        <v>210</v>
      </c>
      <c r="B54" s="62"/>
      <c r="C54" s="69" t="s">
        <v>85</v>
      </c>
      <c r="D54" s="63">
        <v>44.607380000000006</v>
      </c>
      <c r="E54" s="63">
        <v>1.5700000000000002E-2</v>
      </c>
      <c r="F54" s="63">
        <v>1.5087600000000001</v>
      </c>
      <c r="G54" s="63">
        <v>8.267802304291278</v>
      </c>
      <c r="H54" s="63">
        <v>0.12952000000000002</v>
      </c>
      <c r="I54" s="63">
        <v>44.220359999999999</v>
      </c>
      <c r="J54" s="63">
        <v>1.0385</v>
      </c>
      <c r="K54" s="63">
        <v>7.2399999999999999E-3</v>
      </c>
      <c r="L54" s="63"/>
      <c r="M54" s="63">
        <v>0.27208000000000004</v>
      </c>
      <c r="O54" s="65">
        <f t="shared" si="1"/>
        <v>0.74001607612873088</v>
      </c>
      <c r="P54" s="65">
        <f t="shared" si="2"/>
        <v>1.9203445545234409E-2</v>
      </c>
      <c r="Q54" s="65">
        <f t="shared" si="3"/>
        <v>0.2729504998688671</v>
      </c>
      <c r="R54" s="65">
        <f t="shared" si="4"/>
        <v>-3.2170021542832265E-2</v>
      </c>
      <c r="S54" s="65">
        <f t="shared" si="40"/>
        <v>1.0000000000000002</v>
      </c>
      <c r="T54" s="65">
        <f t="shared" si="5"/>
        <v>0.26444335155256238</v>
      </c>
      <c r="U54" s="65">
        <f t="shared" si="6"/>
        <v>1.8604924716308004E-2</v>
      </c>
      <c r="V54" s="65">
        <f t="shared" si="7"/>
        <v>0.7169517237311297</v>
      </c>
      <c r="W54" s="66">
        <f t="shared" si="17"/>
        <v>1</v>
      </c>
      <c r="X54" s="67">
        <f t="shared" si="41"/>
        <v>0.43541538727856022</v>
      </c>
      <c r="Y54" s="67">
        <f t="shared" si="42"/>
        <v>0.7169517237311297</v>
      </c>
      <c r="Z54" s="67">
        <f t="shared" si="30"/>
        <v>1</v>
      </c>
      <c r="AA54" s="67">
        <f t="shared" si="31"/>
        <v>0</v>
      </c>
      <c r="AB54" s="67">
        <f t="shared" si="32"/>
        <v>0</v>
      </c>
      <c r="AC54" s="67">
        <f t="shared" si="33"/>
        <v>0</v>
      </c>
      <c r="AD54" s="67">
        <f>(G54+I54)/D54</f>
        <v>1.1766699210823697</v>
      </c>
      <c r="AE54" s="67">
        <f t="shared" si="34"/>
        <v>1</v>
      </c>
      <c r="AF54" s="67">
        <f t="shared" si="35"/>
        <v>0</v>
      </c>
      <c r="AG54" s="67">
        <f t="shared" si="36"/>
        <v>0</v>
      </c>
      <c r="AH54" s="67">
        <f t="shared" si="37"/>
        <v>0</v>
      </c>
      <c r="AI54" s="67">
        <f>G54+I54</f>
        <v>52.488162304291279</v>
      </c>
      <c r="AJ54" s="67">
        <f>D54/60.08</f>
        <v>0.7424663781624502</v>
      </c>
      <c r="AK54" s="68">
        <f>E54/79.9</f>
        <v>1.9649561952440553E-4</v>
      </c>
      <c r="AL54" s="68">
        <f>F54/101.96</f>
        <v>1.4797567673597491E-2</v>
      </c>
      <c r="AM54" s="68">
        <f>G54/71.85</f>
        <v>0.1150703173874917</v>
      </c>
      <c r="AN54" s="68">
        <f>H54/70.94</f>
        <v>1.8257682548632652E-3</v>
      </c>
      <c r="AO54" s="68">
        <f>I54/40.3</f>
        <v>1.0972794044665013</v>
      </c>
      <c r="AP54" s="68">
        <f>J54/56.08</f>
        <v>1.8518188302425107E-2</v>
      </c>
      <c r="AQ54" s="68">
        <f>K54/61.98</f>
        <v>1.1681187479832204E-4</v>
      </c>
      <c r="AR54" s="68">
        <f>L54/94.2</f>
        <v>0</v>
      </c>
      <c r="AS54" s="68">
        <f>M54/(3*15.9994+2*52)</f>
        <v>1.7900211976194459E-3</v>
      </c>
      <c r="AT54" s="68">
        <f t="shared" si="43"/>
        <v>1.992060952939271</v>
      </c>
      <c r="AU54" s="68">
        <f t="shared" si="44"/>
        <v>0.37271268083787629</v>
      </c>
      <c r="AV54" s="68">
        <f t="shared" si="45"/>
        <v>9.8639361026818835E-5</v>
      </c>
      <c r="AW54" s="68">
        <f t="shared" si="46"/>
        <v>7.4282705314633029E-3</v>
      </c>
      <c r="AX54" s="68">
        <f t="shared" si="47"/>
        <v>5.7764456061299888E-2</v>
      </c>
      <c r="AY54" s="68">
        <f t="shared" si="48"/>
        <v>9.1652228420488729E-4</v>
      </c>
      <c r="AZ54" s="68">
        <f t="shared" si="49"/>
        <v>0.5508262198741829</v>
      </c>
      <c r="BA54" s="68">
        <f t="shared" si="50"/>
        <v>9.2959948213942253E-3</v>
      </c>
      <c r="BB54" s="68">
        <f t="shared" si="51"/>
        <v>5.863870511892068E-5</v>
      </c>
      <c r="BC54" s="68">
        <f t="shared" si="52"/>
        <v>0</v>
      </c>
      <c r="BD54" s="68">
        <f t="shared" si="53"/>
        <v>8.9857752343284634E-4</v>
      </c>
      <c r="BE54" s="68">
        <f t="shared" si="28"/>
        <v>0.90508488160370115</v>
      </c>
      <c r="BF54" s="68">
        <f t="shared" si="54"/>
        <v>0.37344926390297922</v>
      </c>
      <c r="BG54" s="68">
        <f t="shared" si="55"/>
        <v>7.4429508430217369E-3</v>
      </c>
      <c r="BH54" s="68">
        <f t="shared" si="56"/>
        <v>0.60979341898266293</v>
      </c>
      <c r="BI54" s="68">
        <f t="shared" si="57"/>
        <v>9.314366271336123E-3</v>
      </c>
      <c r="BJ54" s="68">
        <f t="shared" si="58"/>
        <v>0.99999999999999989</v>
      </c>
      <c r="BK54" s="68">
        <f t="array" ref="BK54:BN54">MMULT(BF54:BI54,$Q$10:$T$13)</f>
        <v>0.23632841604802557</v>
      </c>
      <c r="BL54" s="68">
        <v>6.1327314564721541E-3</v>
      </c>
      <c r="BM54" s="68">
        <v>8.7168321573469321E-2</v>
      </c>
      <c r="BN54" s="68">
        <v>-1.0273682532980362E-2</v>
      </c>
      <c r="BO54" s="68">
        <f t="shared" si="59"/>
        <v>0.31935578654498664</v>
      </c>
      <c r="BP54" s="60">
        <v>70.400000000000006</v>
      </c>
      <c r="BQ54" s="60">
        <v>26.6</v>
      </c>
      <c r="BR54" s="61">
        <v>2.4</v>
      </c>
      <c r="BS54" s="60">
        <v>0.6</v>
      </c>
      <c r="BT54" s="67">
        <f t="shared" si="38"/>
        <v>99.4</v>
      </c>
      <c r="BU54" s="67">
        <f>BP54/$BT54</f>
        <v>0.70824949698189132</v>
      </c>
      <c r="BV54" s="67">
        <f>BQ54/$BT54</f>
        <v>0.26760563380281688</v>
      </c>
      <c r="BW54" s="67">
        <f>BR54/$BT54</f>
        <v>2.4144869215291749E-2</v>
      </c>
    </row>
    <row r="55" spans="1:75" s="64" customFormat="1" x14ac:dyDescent="0.15">
      <c r="A55" s="62" t="s">
        <v>210</v>
      </c>
      <c r="B55" s="62"/>
      <c r="C55" s="78" t="s">
        <v>86</v>
      </c>
      <c r="D55" s="63">
        <v>43.60425</v>
      </c>
      <c r="E55" s="63">
        <v>1.0550000000000002E-2</v>
      </c>
      <c r="F55" s="63">
        <v>0.96216000000000013</v>
      </c>
      <c r="G55" s="63">
        <v>8.4255114522115182</v>
      </c>
      <c r="H55" s="63">
        <v>0.13783999999999999</v>
      </c>
      <c r="I55" s="63">
        <v>46.161699999999996</v>
      </c>
      <c r="J55" s="63">
        <v>0.56657000000000002</v>
      </c>
      <c r="K55" s="63">
        <v>5.5400000000000015E-3</v>
      </c>
      <c r="L55" s="63"/>
      <c r="M55" s="63">
        <v>0.18607000000000001</v>
      </c>
      <c r="O55" s="65">
        <f t="shared" si="1"/>
        <v>0.82072078877415899</v>
      </c>
      <c r="P55" s="65">
        <f t="shared" si="2"/>
        <v>4.4474182978392757E-3</v>
      </c>
      <c r="Q55" s="65">
        <f t="shared" si="3"/>
        <v>0.19793601233978833</v>
      </c>
      <c r="R55" s="65">
        <f t="shared" si="4"/>
        <v>-2.3104219411786628E-2</v>
      </c>
      <c r="S55" s="65">
        <f t="shared" si="40"/>
        <v>0.99999999999999989</v>
      </c>
      <c r="T55" s="65">
        <f t="shared" si="5"/>
        <v>0.19346612845911992</v>
      </c>
      <c r="U55" s="65">
        <f t="shared" si="6"/>
        <v>4.3469846115933627E-3</v>
      </c>
      <c r="V55" s="65">
        <f t="shared" si="7"/>
        <v>0.80218688692928675</v>
      </c>
      <c r="W55" s="66">
        <f t="shared" si="17"/>
        <v>1</v>
      </c>
      <c r="X55" s="67">
        <f t="shared" si="41"/>
        <v>0.46816228058034476</v>
      </c>
      <c r="Y55" s="67">
        <f t="shared" si="42"/>
        <v>0.80218688692928675</v>
      </c>
      <c r="Z55" s="67">
        <f t="shared" si="30"/>
        <v>1</v>
      </c>
      <c r="AA55" s="67">
        <f t="shared" si="31"/>
        <v>0</v>
      </c>
      <c r="AB55" s="67">
        <f t="shared" si="32"/>
        <v>0</v>
      </c>
      <c r="AC55" s="67">
        <f t="shared" si="33"/>
        <v>0</v>
      </c>
      <c r="AD55" s="67">
        <f>(G55+I55)/D55</f>
        <v>1.2518782332504632</v>
      </c>
      <c r="AE55" s="67">
        <f t="shared" si="34"/>
        <v>1</v>
      </c>
      <c r="AF55" s="67">
        <f t="shared" si="35"/>
        <v>0</v>
      </c>
      <c r="AG55" s="67">
        <f t="shared" si="36"/>
        <v>0</v>
      </c>
      <c r="AH55" s="67">
        <f t="shared" si="37"/>
        <v>0</v>
      </c>
      <c r="AI55" s="67">
        <f>G55+I55</f>
        <v>54.587211452211513</v>
      </c>
      <c r="AJ55" s="67">
        <f>D55/60.08</f>
        <v>0.7257698069241012</v>
      </c>
      <c r="AK55" s="68">
        <f>E55/79.9</f>
        <v>1.3204005006257823E-4</v>
      </c>
      <c r="AL55" s="68">
        <f>F55/101.96</f>
        <v>9.4366418203216968E-3</v>
      </c>
      <c r="AM55" s="68">
        <f>G55/71.85</f>
        <v>0.11726529508993068</v>
      </c>
      <c r="AN55" s="68">
        <f>H55/70.94</f>
        <v>1.9430504651818438E-3</v>
      </c>
      <c r="AO55" s="68">
        <f>I55/40.3</f>
        <v>1.1454516129032257</v>
      </c>
      <c r="AP55" s="68">
        <f>J55/56.08</f>
        <v>1.0102888730385165E-2</v>
      </c>
      <c r="AQ55" s="68">
        <f>K55/61.98</f>
        <v>8.9383672152307223E-5</v>
      </c>
      <c r="AR55" s="68">
        <f>L55/94.2</f>
        <v>0</v>
      </c>
      <c r="AS55" s="68">
        <f>M55/(3*15.9994+2*52)</f>
        <v>1.2241592334646069E-3</v>
      </c>
      <c r="AT55" s="68">
        <f t="shared" si="43"/>
        <v>2.011414878888826</v>
      </c>
      <c r="AU55" s="68">
        <f t="shared" si="44"/>
        <v>0.36082551369265059</v>
      </c>
      <c r="AV55" s="68">
        <f t="shared" si="45"/>
        <v>6.5645358124983972E-5</v>
      </c>
      <c r="AW55" s="68">
        <f t="shared" si="46"/>
        <v>4.6915442057059945E-3</v>
      </c>
      <c r="AX55" s="68">
        <f t="shared" si="47"/>
        <v>5.8299904371151921E-2</v>
      </c>
      <c r="AY55" s="68">
        <f t="shared" si="48"/>
        <v>9.66011778860486E-4</v>
      </c>
      <c r="AZ55" s="68">
        <f t="shared" si="49"/>
        <v>0.56947555918250548</v>
      </c>
      <c r="BA55" s="68">
        <f t="shared" si="50"/>
        <v>5.0227771686596773E-3</v>
      </c>
      <c r="BB55" s="68">
        <f t="shared" si="51"/>
        <v>4.4438207696706415E-5</v>
      </c>
      <c r="BC55" s="68">
        <f t="shared" si="52"/>
        <v>0</v>
      </c>
      <c r="BD55" s="68">
        <f t="shared" si="53"/>
        <v>6.0860603464406814E-4</v>
      </c>
      <c r="BE55" s="68">
        <f t="shared" si="28"/>
        <v>0.9071325533477641</v>
      </c>
      <c r="BF55" s="68">
        <f t="shared" si="54"/>
        <v>0.3614344227632158</v>
      </c>
      <c r="BG55" s="68">
        <f t="shared" si="55"/>
        <v>4.6994613947999048E-3</v>
      </c>
      <c r="BH55" s="68">
        <f t="shared" si="56"/>
        <v>0.62883486251390308</v>
      </c>
      <c r="BI55" s="68">
        <f t="shared" si="57"/>
        <v>5.0312533280812361E-3</v>
      </c>
      <c r="BJ55" s="68">
        <f t="shared" si="58"/>
        <v>1</v>
      </c>
      <c r="BK55" s="68">
        <f t="array" ref="BK55:BN55">MMULT(BF55:BI55,$Q$10:$T$13)</f>
        <v>0.26587541007138871</v>
      </c>
      <c r="BL55" s="68">
        <v>1.4407569296047123E-3</v>
      </c>
      <c r="BM55" s="68">
        <v>6.4122073144193339E-2</v>
      </c>
      <c r="BN55" s="68">
        <v>-7.4846938136697546E-3</v>
      </c>
      <c r="BO55" s="68">
        <f t="shared" si="59"/>
        <v>0.32395354633151702</v>
      </c>
      <c r="BP55" s="60">
        <v>79.8</v>
      </c>
      <c r="BQ55" s="60">
        <v>18.600000000000001</v>
      </c>
      <c r="BR55" s="61">
        <v>1.3</v>
      </c>
      <c r="BS55" s="60">
        <v>0.3</v>
      </c>
      <c r="BT55" s="67">
        <f t="shared" si="38"/>
        <v>99.7</v>
      </c>
      <c r="BU55" s="67">
        <f>BP55/$BT55</f>
        <v>0.80040120361083245</v>
      </c>
      <c r="BV55" s="67">
        <f>BQ55/$BT55</f>
        <v>0.18655967903711135</v>
      </c>
      <c r="BW55" s="67">
        <f>BR55/$BT55</f>
        <v>1.3039117352056168E-2</v>
      </c>
    </row>
    <row r="56" spans="1:75" s="64" customFormat="1" x14ac:dyDescent="0.15">
      <c r="A56" s="62" t="s">
        <v>210</v>
      </c>
      <c r="B56" s="62"/>
      <c r="C56" s="69" t="s">
        <v>87</v>
      </c>
      <c r="D56" s="63">
        <v>43.699349999999995</v>
      </c>
      <c r="E56" s="63">
        <v>3.6400000000000002E-2</v>
      </c>
      <c r="F56" s="63">
        <v>1.5014399999999999</v>
      </c>
      <c r="G56" s="63">
        <v>7.9760160000000004</v>
      </c>
      <c r="H56" s="63">
        <v>0.11912</v>
      </c>
      <c r="I56" s="63">
        <v>44.854709999999997</v>
      </c>
      <c r="J56" s="63">
        <v>1.5898299999999996</v>
      </c>
      <c r="K56" s="63">
        <v>3.5519999999999996E-2</v>
      </c>
      <c r="L56" s="63"/>
      <c r="M56" s="63">
        <v>0.21659999999999996</v>
      </c>
      <c r="O56" s="65">
        <f t="shared" si="1"/>
        <v>0.79716108790872864</v>
      </c>
      <c r="P56" s="65">
        <f t="shared" si="2"/>
        <v>5.685895723125628E-2</v>
      </c>
      <c r="Q56" s="65">
        <f t="shared" si="3"/>
        <v>0.16825157267443913</v>
      </c>
      <c r="R56" s="65">
        <f t="shared" si="4"/>
        <v>-2.2271617814424056E-2</v>
      </c>
      <c r="S56" s="65">
        <f t="shared" si="40"/>
        <v>0.99999999999999989</v>
      </c>
      <c r="T56" s="65">
        <f t="shared" si="5"/>
        <v>0.16458597670368103</v>
      </c>
      <c r="U56" s="65">
        <f t="shared" si="6"/>
        <v>5.5620205276576552E-2</v>
      </c>
      <c r="V56" s="65">
        <f t="shared" si="7"/>
        <v>0.77979381801974235</v>
      </c>
      <c r="W56" s="66">
        <f t="shared" si="17"/>
        <v>0.99999999999999989</v>
      </c>
      <c r="X56" s="67">
        <f t="shared" si="41"/>
        <v>0.51443885172373172</v>
      </c>
      <c r="Y56" s="67">
        <f t="shared" si="42"/>
        <v>0.77979381801974235</v>
      </c>
      <c r="Z56" s="67">
        <f t="shared" si="30"/>
        <v>1</v>
      </c>
      <c r="AA56" s="67">
        <f t="shared" si="31"/>
        <v>0</v>
      </c>
      <c r="AB56" s="67">
        <f t="shared" si="32"/>
        <v>0</v>
      </c>
      <c r="AC56" s="67">
        <f t="shared" si="33"/>
        <v>0</v>
      </c>
      <c r="AD56" s="67">
        <f>(G56+I56)/D56</f>
        <v>1.2089590806270574</v>
      </c>
      <c r="AE56" s="67">
        <f t="shared" si="34"/>
        <v>1</v>
      </c>
      <c r="AF56" s="67">
        <f t="shared" si="35"/>
        <v>0</v>
      </c>
      <c r="AG56" s="67">
        <f t="shared" si="36"/>
        <v>0</v>
      </c>
      <c r="AH56" s="67">
        <f t="shared" si="37"/>
        <v>0</v>
      </c>
      <c r="AI56" s="67">
        <f>G56+I56</f>
        <v>52.830725999999999</v>
      </c>
      <c r="AJ56" s="67">
        <f>D56/60.08</f>
        <v>0.72735269640479361</v>
      </c>
      <c r="AK56" s="68">
        <f>E56/79.9</f>
        <v>4.5556946182728411E-4</v>
      </c>
      <c r="AL56" s="68">
        <f>F56/101.96</f>
        <v>1.4725774813652413E-2</v>
      </c>
      <c r="AM56" s="68">
        <f>G56/71.85</f>
        <v>0.11100926931106474</v>
      </c>
      <c r="AN56" s="68">
        <f>H56/70.94</f>
        <v>1.679165491965041E-3</v>
      </c>
      <c r="AO56" s="68">
        <f>I56/40.3</f>
        <v>1.1130200992555832</v>
      </c>
      <c r="AP56" s="68">
        <f>J56/56.08</f>
        <v>2.8349322396576313E-2</v>
      </c>
      <c r="AQ56" s="68">
        <f>K56/61.98</f>
        <v>5.7308809293320424E-4</v>
      </c>
      <c r="AR56" s="68">
        <f>L56/94.2</f>
        <v>0</v>
      </c>
      <c r="AS56" s="68">
        <f>M56/(3*15.9994+2*52)</f>
        <v>1.4250168751998376E-3</v>
      </c>
      <c r="AT56" s="68">
        <f t="shared" si="43"/>
        <v>1.9985900021035956</v>
      </c>
      <c r="AU56" s="68">
        <f t="shared" si="44"/>
        <v>0.36393292052858561</v>
      </c>
      <c r="AV56" s="68">
        <f t="shared" si="45"/>
        <v>2.2794543220359308E-4</v>
      </c>
      <c r="AW56" s="68">
        <f t="shared" si="46"/>
        <v>7.3680818968137277E-3</v>
      </c>
      <c r="AX56" s="68">
        <f t="shared" si="47"/>
        <v>5.5543792971156192E-2</v>
      </c>
      <c r="AY56" s="68">
        <f t="shared" si="48"/>
        <v>8.4017506852213434E-4</v>
      </c>
      <c r="AZ56" s="68">
        <f t="shared" si="49"/>
        <v>0.55690266542116451</v>
      </c>
      <c r="BA56" s="68">
        <f t="shared" si="50"/>
        <v>1.4184661369634354E-2</v>
      </c>
      <c r="BB56" s="68">
        <f t="shared" si="51"/>
        <v>2.8674620223758057E-4</v>
      </c>
      <c r="BC56" s="68">
        <f t="shared" si="52"/>
        <v>0</v>
      </c>
      <c r="BD56" s="68">
        <f t="shared" si="53"/>
        <v>7.1301110968230127E-4</v>
      </c>
      <c r="BE56" s="68">
        <f t="shared" si="28"/>
        <v>0.9093083285729836</v>
      </c>
      <c r="BF56" s="68">
        <f t="shared" si="54"/>
        <v>0.36468704878532798</v>
      </c>
      <c r="BG56" s="68">
        <f t="shared" si="55"/>
        <v>7.3833497619695066E-3</v>
      </c>
      <c r="BH56" s="68">
        <f t="shared" si="56"/>
        <v>0.61371554715555932</v>
      </c>
      <c r="BI56" s="68">
        <f t="shared" si="57"/>
        <v>1.4214054297143156E-2</v>
      </c>
      <c r="BJ56" s="68">
        <f t="shared" si="58"/>
        <v>1</v>
      </c>
      <c r="BK56" s="68">
        <f t="array" ref="BK56:BN56">MMULT(BF56:BI56,$Q$10:$T$13)</f>
        <v>0.25601299494937446</v>
      </c>
      <c r="BL56" s="68">
        <v>1.8260590175895517E-2</v>
      </c>
      <c r="BM56" s="68">
        <v>5.4034987004103918E-2</v>
      </c>
      <c r="BN56" s="68">
        <v>-7.1526616960151694E-3</v>
      </c>
      <c r="BO56" s="68">
        <f t="shared" si="59"/>
        <v>0.32115591043335873</v>
      </c>
      <c r="BP56" s="60">
        <v>76.900000000000006</v>
      </c>
      <c r="BQ56" s="60">
        <v>16.399999999999999</v>
      </c>
      <c r="BR56" s="61">
        <v>6</v>
      </c>
      <c r="BS56" s="60">
        <v>0.8</v>
      </c>
      <c r="BT56" s="67">
        <f t="shared" si="38"/>
        <v>99.300000000000011</v>
      </c>
      <c r="BU56" s="67">
        <f>BP56/$BT56</f>
        <v>0.77442094662638461</v>
      </c>
      <c r="BV56" s="67">
        <f>BQ56/$BT56</f>
        <v>0.16515609264853975</v>
      </c>
      <c r="BW56" s="67">
        <f>BR56/$BT56</f>
        <v>6.0422960725075525E-2</v>
      </c>
    </row>
    <row r="57" spans="1:75" s="64" customFormat="1" x14ac:dyDescent="0.15">
      <c r="A57" s="62" t="s">
        <v>210</v>
      </c>
      <c r="B57" s="62"/>
      <c r="C57" s="56" t="s">
        <v>88</v>
      </c>
      <c r="D57" s="63">
        <v>43.754521897849067</v>
      </c>
      <c r="E57" s="63">
        <v>4.2681355665292804E-2</v>
      </c>
      <c r="F57" s="63">
        <v>2.7349896055292029</v>
      </c>
      <c r="G57" s="63">
        <v>7.9144724221529508</v>
      </c>
      <c r="H57" s="63">
        <v>0.13886669459781747</v>
      </c>
      <c r="I57" s="63">
        <v>42.926988817897957</v>
      </c>
      <c r="J57" s="63">
        <v>2.16728019273142</v>
      </c>
      <c r="K57" s="63">
        <v>5.4132719301656432E-2</v>
      </c>
      <c r="L57" s="63"/>
      <c r="M57" s="63">
        <v>0.22459981822070157</v>
      </c>
      <c r="O57" s="65">
        <f t="shared" si="1"/>
        <v>0.75667061587200002</v>
      </c>
      <c r="P57" s="65">
        <f t="shared" si="2"/>
        <v>8.2899957028479465E-2</v>
      </c>
      <c r="Q57" s="65">
        <f t="shared" si="3"/>
        <v>0.17794131932232232</v>
      </c>
      <c r="R57" s="65">
        <f t="shared" si="4"/>
        <v>-1.7511892222801775E-2</v>
      </c>
      <c r="S57" s="65">
        <f t="shared" si="40"/>
        <v>0.99999999999999989</v>
      </c>
      <c r="T57" s="65">
        <f t="shared" si="5"/>
        <v>0.17487885958128832</v>
      </c>
      <c r="U57" s="65">
        <f t="shared" si="6"/>
        <v>8.1473207008304016E-2</v>
      </c>
      <c r="V57" s="65">
        <f t="shared" si="7"/>
        <v>0.74364793341040769</v>
      </c>
      <c r="W57" s="66">
        <f t="shared" si="17"/>
        <v>1</v>
      </c>
      <c r="X57" s="67">
        <f t="shared" si="41"/>
        <v>0.52342249053278056</v>
      </c>
      <c r="Y57" s="67">
        <f t="shared" si="42"/>
        <v>0.74364793341040769</v>
      </c>
      <c r="Z57" s="67">
        <f t="shared" si="30"/>
        <v>1</v>
      </c>
      <c r="AA57" s="67">
        <f t="shared" si="31"/>
        <v>0</v>
      </c>
      <c r="AB57" s="67">
        <f t="shared" si="32"/>
        <v>0</v>
      </c>
      <c r="AC57" s="67">
        <f t="shared" si="33"/>
        <v>0</v>
      </c>
      <c r="AD57" s="67">
        <f>(G57+I57)/D57</f>
        <v>1.1619704440776948</v>
      </c>
      <c r="AE57" s="67">
        <f t="shared" si="34"/>
        <v>1</v>
      </c>
      <c r="AF57" s="67">
        <f t="shared" si="35"/>
        <v>0</v>
      </c>
      <c r="AG57" s="67">
        <f t="shared" si="36"/>
        <v>0</v>
      </c>
      <c r="AH57" s="67">
        <f t="shared" si="37"/>
        <v>0</v>
      </c>
      <c r="AI57" s="67">
        <f>G57+I57</f>
        <v>50.841461240050904</v>
      </c>
      <c r="AJ57" s="67">
        <f>D57/60.08</f>
        <v>0.72827100362598318</v>
      </c>
      <c r="AK57" s="68">
        <f>E57/79.9</f>
        <v>5.3418467666198745E-4</v>
      </c>
      <c r="AL57" s="68">
        <f>F57/101.96</f>
        <v>2.682414285532761E-2</v>
      </c>
      <c r="AM57" s="68">
        <f>G57/71.85</f>
        <v>0.11015271290400767</v>
      </c>
      <c r="AN57" s="68">
        <f>H57/70.94</f>
        <v>1.9575231829407594E-3</v>
      </c>
      <c r="AO57" s="68">
        <f>I57/40.3</f>
        <v>1.0651858267468477</v>
      </c>
      <c r="AP57" s="68">
        <f>J57/56.08</f>
        <v>3.8646223122885522E-2</v>
      </c>
      <c r="AQ57" s="68">
        <f>K57/61.98</f>
        <v>8.7339011457980694E-4</v>
      </c>
      <c r="AR57" s="68">
        <f>L57/94.2</f>
        <v>0</v>
      </c>
      <c r="AS57" s="68">
        <f>M57/(3*15.9994+2*52)</f>
        <v>1.477647881492686E-3</v>
      </c>
      <c r="AT57" s="68">
        <f t="shared" si="43"/>
        <v>1.973922655110727</v>
      </c>
      <c r="AU57" s="68">
        <f t="shared" si="44"/>
        <v>0.36894606875320091</v>
      </c>
      <c r="AV57" s="68">
        <f t="shared" si="45"/>
        <v>2.7062087528045641E-4</v>
      </c>
      <c r="AW57" s="68">
        <f t="shared" si="46"/>
        <v>1.3589257302395626E-2</v>
      </c>
      <c r="AX57" s="68">
        <f t="shared" si="47"/>
        <v>5.5803966086922827E-2</v>
      </c>
      <c r="AY57" s="68">
        <f t="shared" si="48"/>
        <v>9.91691937813517E-4</v>
      </c>
      <c r="AZ57" s="68">
        <f t="shared" si="49"/>
        <v>0.53962895860633209</v>
      </c>
      <c r="BA57" s="68">
        <f t="shared" si="50"/>
        <v>1.9578387746260334E-2</v>
      </c>
      <c r="BB57" s="68">
        <f t="shared" si="51"/>
        <v>4.4246420310263589E-4</v>
      </c>
      <c r="BC57" s="68">
        <f t="shared" si="52"/>
        <v>0</v>
      </c>
      <c r="BD57" s="68">
        <f t="shared" si="53"/>
        <v>7.4858448869152751E-4</v>
      </c>
      <c r="BE57" s="68">
        <f t="shared" si="28"/>
        <v>0.90628001278956649</v>
      </c>
      <c r="BF57" s="68">
        <f t="shared" si="54"/>
        <v>0.36985345297718514</v>
      </c>
      <c r="BG57" s="68">
        <f t="shared" si="55"/>
        <v>1.3622678657808156E-2</v>
      </c>
      <c r="BH57" s="68">
        <f t="shared" si="56"/>
        <v>0.59689732962412534</v>
      </c>
      <c r="BI57" s="68">
        <f t="shared" si="57"/>
        <v>1.9626538740881411E-2</v>
      </c>
      <c r="BJ57" s="68">
        <f t="shared" si="58"/>
        <v>1</v>
      </c>
      <c r="BK57" s="68">
        <f t="array" ref="BK57:BN57">MMULT(BF57:BI57,$Q$10:$T$13)</f>
        <v>0.23845049381960945</v>
      </c>
      <c r="BL57" s="68">
        <v>2.6124360159387038E-2</v>
      </c>
      <c r="BM57" s="68">
        <v>5.6074855522734016E-2</v>
      </c>
      <c r="BN57" s="68">
        <v>-5.5185430234140805E-3</v>
      </c>
      <c r="BO57" s="68">
        <f t="shared" si="59"/>
        <v>0.3151311664783164</v>
      </c>
      <c r="BP57" s="57">
        <v>64.071856287425206</v>
      </c>
      <c r="BQ57" s="57">
        <v>26.047904191616801</v>
      </c>
      <c r="BR57" s="58">
        <v>8.3233532934131702</v>
      </c>
      <c r="BS57" s="57">
        <v>1.55688622754491</v>
      </c>
      <c r="BT57" s="67">
        <f t="shared" si="38"/>
        <v>98.443113772455177</v>
      </c>
      <c r="BU57" s="67">
        <f>BP57/$BT57</f>
        <v>0.65085158150851585</v>
      </c>
      <c r="BV57" s="67">
        <f>BQ57/$BT57</f>
        <v>0.26459854014598549</v>
      </c>
      <c r="BW57" s="67">
        <f>BR57/$BT57</f>
        <v>8.4549878345498666E-2</v>
      </c>
    </row>
    <row r="58" spans="1:75" s="64" customFormat="1" x14ac:dyDescent="0.15">
      <c r="A58" s="62" t="s">
        <v>210</v>
      </c>
      <c r="B58" s="62"/>
      <c r="C58" s="78" t="s">
        <v>89</v>
      </c>
      <c r="D58" s="63">
        <v>44.053539999999998</v>
      </c>
      <c r="E58" s="63">
        <v>8.0400000000000003E-3</v>
      </c>
      <c r="F58" s="63">
        <v>1.3420000000000001</v>
      </c>
      <c r="G58" s="63">
        <v>7.9942826130416309</v>
      </c>
      <c r="H58" s="63">
        <v>0.14438000000000001</v>
      </c>
      <c r="I58" s="63">
        <v>45.700860000000006</v>
      </c>
      <c r="J58" s="63">
        <v>0.50136000000000003</v>
      </c>
      <c r="K58" s="63">
        <v>7.7399999999999995E-3</v>
      </c>
      <c r="L58" s="63"/>
      <c r="M58" s="63">
        <v>0.18570000000000003</v>
      </c>
      <c r="O58" s="65">
        <f t="shared" si="1"/>
        <v>0.78617745926237648</v>
      </c>
      <c r="P58" s="65">
        <f t="shared" si="2"/>
        <v>-4.682736679230021E-3</v>
      </c>
      <c r="Q58" s="65">
        <f t="shared" si="3"/>
        <v>0.24419902303390315</v>
      </c>
      <c r="R58" s="65">
        <f t="shared" si="4"/>
        <v>-2.5693745617049568E-2</v>
      </c>
      <c r="S58" s="65">
        <f t="shared" si="40"/>
        <v>1</v>
      </c>
      <c r="T58" s="65">
        <f t="shared" si="5"/>
        <v>0.23808180958244496</v>
      </c>
      <c r="U58" s="65">
        <f t="shared" si="6"/>
        <v>-4.5654335899386047E-3</v>
      </c>
      <c r="V58" s="65">
        <f t="shared" si="7"/>
        <v>0.76648362400749359</v>
      </c>
      <c r="W58" s="66">
        <f t="shared" si="17"/>
        <v>1</v>
      </c>
      <c r="X58" s="67">
        <f t="shared" si="41"/>
        <v>0.4372578180259295</v>
      </c>
      <c r="Y58" s="67">
        <f t="shared" si="42"/>
        <v>0.76648362400749359</v>
      </c>
      <c r="Z58" s="67">
        <f t="shared" si="30"/>
        <v>1</v>
      </c>
      <c r="AA58" s="67">
        <f t="shared" si="31"/>
        <v>0</v>
      </c>
      <c r="AB58" s="67">
        <f t="shared" si="32"/>
        <v>0</v>
      </c>
      <c r="AC58" s="67">
        <f t="shared" si="33"/>
        <v>0</v>
      </c>
      <c r="AD58" s="67">
        <f>(G58+I58)/D58</f>
        <v>1.21886101804853</v>
      </c>
      <c r="AE58" s="67">
        <f t="shared" si="34"/>
        <v>1</v>
      </c>
      <c r="AF58" s="67">
        <f t="shared" si="35"/>
        <v>0</v>
      </c>
      <c r="AG58" s="67">
        <f t="shared" si="36"/>
        <v>0</v>
      </c>
      <c r="AH58" s="67">
        <f t="shared" si="37"/>
        <v>0</v>
      </c>
      <c r="AI58" s="67">
        <f>G58+I58</f>
        <v>53.695142613041639</v>
      </c>
      <c r="AJ58" s="67">
        <f>D58/60.08</f>
        <v>0.73324800266311585</v>
      </c>
      <c r="AK58" s="68">
        <f>E58/79.9</f>
        <v>1.0062578222778472E-4</v>
      </c>
      <c r="AL58" s="68">
        <f>F58/101.96</f>
        <v>1.3162024323264026E-2</v>
      </c>
      <c r="AM58" s="68">
        <f>G58/71.85</f>
        <v>0.11126350192124748</v>
      </c>
      <c r="AN58" s="68">
        <f>H58/70.94</f>
        <v>2.0352410487736116E-3</v>
      </c>
      <c r="AO58" s="68">
        <f>I58/40.3</f>
        <v>1.1340163771712162</v>
      </c>
      <c r="AP58" s="68">
        <f>J58/56.08</f>
        <v>8.9400855920114125E-3</v>
      </c>
      <c r="AQ58" s="68">
        <f>K58/61.98</f>
        <v>1.2487899322362052E-4</v>
      </c>
      <c r="AR58" s="68">
        <f>L58/94.2</f>
        <v>0</v>
      </c>
      <c r="AS58" s="68">
        <f>M58/(3*15.9994+2*52)</f>
        <v>1.2217249941117727E-3</v>
      </c>
      <c r="AT58" s="68">
        <f t="shared" si="43"/>
        <v>2.0041124624891919</v>
      </c>
      <c r="AU58" s="68">
        <f t="shared" si="44"/>
        <v>0.36587168454228913</v>
      </c>
      <c r="AV58" s="68">
        <f t="shared" si="45"/>
        <v>5.020964846593652E-5</v>
      </c>
      <c r="AW58" s="68">
        <f t="shared" si="46"/>
        <v>6.5675078467982975E-3</v>
      </c>
      <c r="AX58" s="68">
        <f t="shared" si="47"/>
        <v>5.5517593949320355E-2</v>
      </c>
      <c r="AY58" s="68">
        <f t="shared" si="48"/>
        <v>1.0155323550284981E-3</v>
      </c>
      <c r="AZ58" s="68">
        <f t="shared" si="49"/>
        <v>0.56584468107279773</v>
      </c>
      <c r="BA58" s="68">
        <f t="shared" si="50"/>
        <v>4.4608702152909374E-3</v>
      </c>
      <c r="BB58" s="68">
        <f t="shared" si="51"/>
        <v>6.231137002586949E-5</v>
      </c>
      <c r="BC58" s="68">
        <f t="shared" si="52"/>
        <v>0</v>
      </c>
      <c r="BD58" s="68">
        <f t="shared" si="53"/>
        <v>6.0960899998313415E-4</v>
      </c>
      <c r="BE58" s="68">
        <f t="shared" si="28"/>
        <v>0.91065181105926629</v>
      </c>
      <c r="BF58" s="68">
        <f t="shared" si="54"/>
        <v>0.36650855266382032</v>
      </c>
      <c r="BG58" s="68">
        <f t="shared" si="55"/>
        <v>6.5789398229862449E-3</v>
      </c>
      <c r="BH58" s="68">
        <f t="shared" si="56"/>
        <v>0.62244387231866405</v>
      </c>
      <c r="BI58" s="68">
        <f t="shared" si="57"/>
        <v>4.4686351945293851E-3</v>
      </c>
      <c r="BJ58" s="68">
        <f t="shared" si="58"/>
        <v>1</v>
      </c>
      <c r="BK58" s="68">
        <f t="array" ref="BK58:BN58">MMULT(BF58:BI58,$Q$10:$T$13)</f>
        <v>0.2527050598029757</v>
      </c>
      <c r="BL58" s="68">
        <v>-1.505196108874297E-3</v>
      </c>
      <c r="BM58" s="68">
        <v>7.8494146572848658E-2</v>
      </c>
      <c r="BN58" s="68">
        <v>-8.2588726581030378E-3</v>
      </c>
      <c r="BO58" s="68">
        <f t="shared" si="59"/>
        <v>0.32143513760884701</v>
      </c>
      <c r="BP58" s="60">
        <v>75.8</v>
      </c>
      <c r="BQ58" s="60">
        <v>22.8</v>
      </c>
      <c r="BR58" s="61">
        <v>0.6</v>
      </c>
      <c r="BS58" s="60">
        <v>0.8</v>
      </c>
      <c r="BT58" s="67">
        <f t="shared" si="38"/>
        <v>99.199999999999989</v>
      </c>
      <c r="BU58" s="67">
        <f>BP58/$BT58</f>
        <v>0.76411290322580649</v>
      </c>
      <c r="BV58" s="67">
        <f>BQ58/$BT58</f>
        <v>0.2298387096774194</v>
      </c>
      <c r="BW58" s="67">
        <f>BR58/$BT58</f>
        <v>6.0483870967741942E-3</v>
      </c>
    </row>
    <row r="59" spans="1:75" s="64" customFormat="1" x14ac:dyDescent="0.15">
      <c r="A59" s="62" t="s">
        <v>210</v>
      </c>
      <c r="B59" s="62"/>
      <c r="C59" s="71" t="s">
        <v>90</v>
      </c>
      <c r="D59" s="63">
        <v>43.564859999999996</v>
      </c>
      <c r="E59" s="63">
        <v>2.147E-2</v>
      </c>
      <c r="F59" s="63">
        <v>0.83620000000000005</v>
      </c>
      <c r="G59" s="63">
        <v>7.3253630000000003</v>
      </c>
      <c r="H59" s="63">
        <v>0.10313000000000001</v>
      </c>
      <c r="I59" s="63">
        <v>47.513030000000001</v>
      </c>
      <c r="J59" s="63">
        <v>0.42846999999999996</v>
      </c>
      <c r="K59" s="63">
        <v>4.2399999999999998E-3</v>
      </c>
      <c r="L59" s="63"/>
      <c r="M59" s="63">
        <v>0.13170999999999999</v>
      </c>
      <c r="O59" s="65">
        <f t="shared" si="1"/>
        <v>0.83922337956573589</v>
      </c>
      <c r="P59" s="65">
        <f t="shared" si="2"/>
        <v>-4.906421696420592E-4</v>
      </c>
      <c r="Q59" s="65">
        <f t="shared" si="3"/>
        <v>0.18229866959083649</v>
      </c>
      <c r="R59" s="65">
        <f t="shared" si="4"/>
        <v>-2.1031406986930228E-2</v>
      </c>
      <c r="S59" s="65">
        <f t="shared" si="40"/>
        <v>1.0000000000000002</v>
      </c>
      <c r="T59" s="65">
        <f t="shared" si="5"/>
        <v>0.17854364551703747</v>
      </c>
      <c r="U59" s="65">
        <f t="shared" si="6"/>
        <v>-4.8053582513190972E-4</v>
      </c>
      <c r="V59" s="65">
        <f t="shared" si="7"/>
        <v>0.82193689030809458</v>
      </c>
      <c r="W59" s="66">
        <f t="shared" si="17"/>
        <v>1.0000000000000002</v>
      </c>
      <c r="X59" s="67">
        <f t="shared" si="41"/>
        <v>0.47399060990027198</v>
      </c>
      <c r="Y59" s="67">
        <f t="shared" si="42"/>
        <v>0.82193689030809458</v>
      </c>
      <c r="Z59" s="67">
        <f t="shared" si="30"/>
        <v>1</v>
      </c>
      <c r="AA59" s="67">
        <f t="shared" si="31"/>
        <v>0</v>
      </c>
      <c r="AB59" s="67">
        <f t="shared" si="32"/>
        <v>0</v>
      </c>
      <c r="AC59" s="67">
        <f t="shared" si="33"/>
        <v>0</v>
      </c>
      <c r="AD59" s="67">
        <f>(G59+I59)/D59</f>
        <v>1.2587758344684228</v>
      </c>
      <c r="AE59" s="67">
        <f t="shared" si="34"/>
        <v>1</v>
      </c>
      <c r="AF59" s="67">
        <f t="shared" si="35"/>
        <v>0</v>
      </c>
      <c r="AG59" s="67">
        <f t="shared" si="36"/>
        <v>0</v>
      </c>
      <c r="AH59" s="67">
        <f t="shared" si="37"/>
        <v>0</v>
      </c>
      <c r="AI59" s="67">
        <f>G59+I59</f>
        <v>54.838393000000003</v>
      </c>
      <c r="AJ59" s="67">
        <f>D59/60.08</f>
        <v>0.72511418109187742</v>
      </c>
      <c r="AK59" s="68">
        <f>E59/79.9</f>
        <v>2.6871088861076344E-4</v>
      </c>
      <c r="AL59" s="68">
        <f>F59/101.96</f>
        <v>8.2012553942722652E-3</v>
      </c>
      <c r="AM59" s="68">
        <f>G59/71.85</f>
        <v>0.10195355601948505</v>
      </c>
      <c r="AN59" s="68">
        <f>H59/70.94</f>
        <v>1.453763744009022E-3</v>
      </c>
      <c r="AO59" s="68">
        <f>I59/40.3</f>
        <v>1.1789833746898264</v>
      </c>
      <c r="AP59" s="68">
        <f>J59/56.08</f>
        <v>7.6403352353780311E-3</v>
      </c>
      <c r="AQ59" s="68">
        <f>K59/61.98</f>
        <v>6.8409164246531145E-5</v>
      </c>
      <c r="AR59" s="68">
        <f>L59/94.2</f>
        <v>0</v>
      </c>
      <c r="AS59" s="68">
        <f>M59/(3*15.9994+2*52)</f>
        <v>8.6652341935628181E-4</v>
      </c>
      <c r="AT59" s="68">
        <f t="shared" si="43"/>
        <v>2.0245501096470617</v>
      </c>
      <c r="AU59" s="68">
        <f t="shared" si="44"/>
        <v>0.35816064894451344</v>
      </c>
      <c r="AV59" s="68">
        <f t="shared" si="45"/>
        <v>1.3272622264588334E-4</v>
      </c>
      <c r="AW59" s="68">
        <f t="shared" si="46"/>
        <v>4.0509026450829535E-3</v>
      </c>
      <c r="AX59" s="68">
        <f t="shared" si="47"/>
        <v>5.0358623149741912E-2</v>
      </c>
      <c r="AY59" s="68">
        <f t="shared" si="48"/>
        <v>7.1806755341929051E-4</v>
      </c>
      <c r="AZ59" s="68">
        <f t="shared" si="49"/>
        <v>0.58234339030282523</v>
      </c>
      <c r="BA59" s="68">
        <f t="shared" si="50"/>
        <v>3.7738434820514099E-3</v>
      </c>
      <c r="BB59" s="68">
        <f t="shared" si="51"/>
        <v>3.3789810348757861E-5</v>
      </c>
      <c r="BC59" s="68">
        <f t="shared" si="52"/>
        <v>0</v>
      </c>
      <c r="BD59" s="68">
        <f t="shared" si="53"/>
        <v>4.2800788937120564E-4</v>
      </c>
      <c r="BE59" s="68">
        <f t="shared" si="28"/>
        <v>0.9204070445817899</v>
      </c>
      <c r="BF59" s="68">
        <f t="shared" si="54"/>
        <v>0.3586313854439962</v>
      </c>
      <c r="BG59" s="68">
        <f t="shared" si="55"/>
        <v>4.0562268138226278E-3</v>
      </c>
      <c r="BH59" s="68">
        <f t="shared" si="56"/>
        <v>0.63353358423485739</v>
      </c>
      <c r="BI59" s="68">
        <f t="shared" si="57"/>
        <v>3.7788035073237896E-3</v>
      </c>
      <c r="BJ59" s="68">
        <f t="shared" si="58"/>
        <v>0.99999999999999989</v>
      </c>
      <c r="BK59" s="68">
        <f t="array" ref="BK59:BN59">MMULT(BF59:BI59,$Q$10:$T$13)</f>
        <v>0.27277171886417878</v>
      </c>
      <c r="BL59" s="68">
        <v>-1.5947280690603235E-4</v>
      </c>
      <c r="BM59" s="68">
        <v>5.925230714696797E-2</v>
      </c>
      <c r="BN59" s="68">
        <v>-6.8358117440979844E-3</v>
      </c>
      <c r="BO59" s="68">
        <f t="shared" si="59"/>
        <v>0.32502874146014271</v>
      </c>
      <c r="BP59" s="60">
        <v>78.5</v>
      </c>
      <c r="BQ59" s="60">
        <v>21.2</v>
      </c>
      <c r="BR59" s="61">
        <v>0</v>
      </c>
      <c r="BS59" s="60">
        <v>0.3</v>
      </c>
      <c r="BT59" s="67">
        <f t="shared" si="38"/>
        <v>99.7</v>
      </c>
      <c r="BU59" s="67">
        <f>BP59/$BT59</f>
        <v>0.78736208625877635</v>
      </c>
      <c r="BV59" s="67">
        <f>BQ59/$BT59</f>
        <v>0.21263791374122365</v>
      </c>
      <c r="BW59" s="67">
        <f>BR59/$BT59</f>
        <v>0</v>
      </c>
    </row>
    <row r="60" spans="1:75" s="64" customFormat="1" x14ac:dyDescent="0.15">
      <c r="A60" s="62" t="s">
        <v>210</v>
      </c>
      <c r="B60" s="62"/>
      <c r="C60" s="69" t="s">
        <v>91</v>
      </c>
      <c r="D60" s="63">
        <v>43.021670000000007</v>
      </c>
      <c r="E60" s="63">
        <v>2.989E-2</v>
      </c>
      <c r="F60" s="63">
        <v>1.6540000000000001</v>
      </c>
      <c r="G60" s="63">
        <v>8.5641229999999986</v>
      </c>
      <c r="H60" s="63">
        <v>0.15781000000000001</v>
      </c>
      <c r="I60" s="63">
        <v>44.649340000000002</v>
      </c>
      <c r="J60" s="63">
        <v>1.63958</v>
      </c>
      <c r="K60" s="63">
        <v>2.2120000000000001E-2</v>
      </c>
      <c r="L60" s="63"/>
      <c r="M60" s="63">
        <v>0.1729</v>
      </c>
      <c r="O60" s="65">
        <f t="shared" si="1"/>
        <v>0.82620348437925217</v>
      </c>
      <c r="P60" s="65">
        <f t="shared" si="2"/>
        <v>6.3006413693632982E-2</v>
      </c>
      <c r="Q60" s="65">
        <f t="shared" si="3"/>
        <v>0.12653302713656042</v>
      </c>
      <c r="R60" s="65">
        <f t="shared" si="4"/>
        <v>-1.5742925209445636E-2</v>
      </c>
      <c r="S60" s="65">
        <f t="shared" si="40"/>
        <v>1</v>
      </c>
      <c r="T60" s="65">
        <f t="shared" si="5"/>
        <v>0.12457190101567223</v>
      </c>
      <c r="U60" s="65">
        <f t="shared" si="6"/>
        <v>6.2029881902097517E-2</v>
      </c>
      <c r="V60" s="65">
        <f t="shared" si="7"/>
        <v>0.81339821708223015</v>
      </c>
      <c r="W60" s="66">
        <f t="shared" si="17"/>
        <v>0.99999999999999989</v>
      </c>
      <c r="X60" s="67">
        <f t="shared" si="41"/>
        <v>0.54124161761874057</v>
      </c>
      <c r="Y60" s="67">
        <f t="shared" si="42"/>
        <v>0.81339821708223015</v>
      </c>
      <c r="Z60" s="67">
        <f t="shared" si="30"/>
        <v>1</v>
      </c>
      <c r="AA60" s="67">
        <f t="shared" si="31"/>
        <v>0</v>
      </c>
      <c r="AB60" s="67">
        <f t="shared" si="32"/>
        <v>0</v>
      </c>
      <c r="AC60" s="67">
        <f t="shared" si="33"/>
        <v>0</v>
      </c>
      <c r="AD60" s="67">
        <f>(G60+I60)/D60</f>
        <v>1.2368990557549253</v>
      </c>
      <c r="AE60" s="67">
        <f t="shared" si="34"/>
        <v>1</v>
      </c>
      <c r="AF60" s="67">
        <f t="shared" si="35"/>
        <v>0</v>
      </c>
      <c r="AG60" s="67">
        <f t="shared" si="36"/>
        <v>0</v>
      </c>
      <c r="AH60" s="67">
        <f t="shared" si="37"/>
        <v>0</v>
      </c>
      <c r="AI60" s="67">
        <f>G60+I60</f>
        <v>53.213463000000004</v>
      </c>
      <c r="AJ60" s="67">
        <f>D60/60.08</f>
        <v>0.71607306924101211</v>
      </c>
      <c r="AK60" s="68">
        <f>E60/79.9</f>
        <v>3.740926157697121E-4</v>
      </c>
      <c r="AL60" s="68">
        <f>F60/101.96</f>
        <v>1.6222047861906633E-2</v>
      </c>
      <c r="AM60" s="68">
        <f>G60/71.85</f>
        <v>0.11919447459986081</v>
      </c>
      <c r="AN60" s="68">
        <f>H60/70.94</f>
        <v>2.2245559627854525E-3</v>
      </c>
      <c r="AO60" s="68">
        <f>I60/40.3</f>
        <v>1.1079240694789083</v>
      </c>
      <c r="AP60" s="68">
        <f>J60/56.08</f>
        <v>2.9236447931526393E-2</v>
      </c>
      <c r="AQ60" s="68">
        <f>K60/61.98</f>
        <v>3.5688931913520496E-4</v>
      </c>
      <c r="AR60" s="68">
        <f>L60/94.2</f>
        <v>0</v>
      </c>
      <c r="AS60" s="68">
        <f>M60/(3*15.9994+2*52)</f>
        <v>1.1375134705542565E-3</v>
      </c>
      <c r="AT60" s="68">
        <f t="shared" si="43"/>
        <v>1.9927431604814587</v>
      </c>
      <c r="AU60" s="68">
        <f t="shared" si="44"/>
        <v>0.35934037232776378</v>
      </c>
      <c r="AV60" s="68">
        <f t="shared" si="45"/>
        <v>1.8772746191703354E-4</v>
      </c>
      <c r="AW60" s="68">
        <f t="shared" si="46"/>
        <v>8.1405613044419067E-3</v>
      </c>
      <c r="AX60" s="68">
        <f t="shared" si="47"/>
        <v>5.9814268573910298E-2</v>
      </c>
      <c r="AY60" s="68">
        <f t="shared" si="48"/>
        <v>1.1163284897427457E-3</v>
      </c>
      <c r="AZ60" s="68">
        <f t="shared" si="49"/>
        <v>0.5559793612395223</v>
      </c>
      <c r="BA60" s="68">
        <f t="shared" si="50"/>
        <v>1.4671458174500869E-2</v>
      </c>
      <c r="BB60" s="68">
        <f t="shared" si="51"/>
        <v>1.7909448955227042E-4</v>
      </c>
      <c r="BC60" s="68">
        <f t="shared" si="52"/>
        <v>0</v>
      </c>
      <c r="BD60" s="68">
        <f t="shared" si="53"/>
        <v>5.7082793864886554E-4</v>
      </c>
      <c r="BE60" s="68">
        <f t="shared" si="28"/>
        <v>0.90286637328152908</v>
      </c>
      <c r="BF60" s="68">
        <f t="shared" si="54"/>
        <v>0.36007996879869725</v>
      </c>
      <c r="BG60" s="68">
        <f t="shared" si="55"/>
        <v>8.1573162556687374E-3</v>
      </c>
      <c r="BH60" s="68">
        <f t="shared" si="56"/>
        <v>0.61706105988949955</v>
      </c>
      <c r="BI60" s="68">
        <f t="shared" si="57"/>
        <v>1.4701655056134343E-2</v>
      </c>
      <c r="BJ60" s="68">
        <f t="shared" si="58"/>
        <v>0.99999999999999978</v>
      </c>
      <c r="BK60" s="68">
        <f t="array" ref="BK60:BN60">MMULT(BF60:BI60,$Q$10:$T$13)</f>
        <v>0.26558984628547594</v>
      </c>
      <c r="BL60" s="68">
        <v>2.0253925387961381E-2</v>
      </c>
      <c r="BM60" s="68">
        <v>4.0675073226644647E-2</v>
      </c>
      <c r="BN60" s="68">
        <v>-5.0606916643565411E-3</v>
      </c>
      <c r="BO60" s="68">
        <f t="shared" si="59"/>
        <v>0.32145815323572546</v>
      </c>
      <c r="BP60" s="60">
        <v>76.7</v>
      </c>
      <c r="BQ60" s="60">
        <v>16.100000000000001</v>
      </c>
      <c r="BR60" s="61">
        <v>6.3</v>
      </c>
      <c r="BS60" s="60">
        <v>0.9</v>
      </c>
      <c r="BT60" s="67">
        <f t="shared" si="38"/>
        <v>99.100000000000009</v>
      </c>
      <c r="BU60" s="67">
        <f>BP60/$BT60</f>
        <v>0.77396569122098891</v>
      </c>
      <c r="BV60" s="67">
        <f>BQ60/$BT60</f>
        <v>0.16246215943491424</v>
      </c>
      <c r="BW60" s="67">
        <f>BR60/$BT60</f>
        <v>6.357214934409687E-2</v>
      </c>
    </row>
    <row r="61" spans="1:75" s="64" customFormat="1" x14ac:dyDescent="0.15">
      <c r="A61" s="62" t="s">
        <v>210</v>
      </c>
      <c r="B61" s="62"/>
      <c r="C61" s="59" t="s">
        <v>92</v>
      </c>
      <c r="D61" s="63">
        <v>43.679767371428568</v>
      </c>
      <c r="E61" s="63">
        <v>2.9360914285714287E-2</v>
      </c>
      <c r="F61" s="63">
        <v>1.246760457142857</v>
      </c>
      <c r="G61" s="63">
        <v>8.0965419168651813</v>
      </c>
      <c r="H61" s="63">
        <v>0.12142965714285713</v>
      </c>
      <c r="I61" s="63">
        <v>45.057885314285713</v>
      </c>
      <c r="J61" s="63">
        <v>1.421546285714286</v>
      </c>
      <c r="K61" s="63">
        <v>2.1996000000000002E-2</v>
      </c>
      <c r="L61" s="63"/>
      <c r="M61" s="63">
        <v>0.23057691428571431</v>
      </c>
      <c r="O61" s="65">
        <f t="shared" si="1"/>
        <v>0.80052672271503511</v>
      </c>
      <c r="P61" s="65">
        <f t="shared" si="2"/>
        <v>4.8561274812187333E-2</v>
      </c>
      <c r="Q61" s="65">
        <f t="shared" si="3"/>
        <v>0.17492587445811639</v>
      </c>
      <c r="R61" s="65">
        <f t="shared" si="4"/>
        <v>-2.4013871985338657E-2</v>
      </c>
      <c r="S61" s="65">
        <f t="shared" si="40"/>
        <v>1.0000000000000002</v>
      </c>
      <c r="T61" s="65">
        <f t="shared" si="5"/>
        <v>0.17082373515016297</v>
      </c>
      <c r="U61" s="65">
        <f t="shared" si="6"/>
        <v>4.7422477508080679E-2</v>
      </c>
      <c r="V61" s="65">
        <f t="shared" si="7"/>
        <v>0.78175378734175649</v>
      </c>
      <c r="W61" s="66">
        <f t="shared" si="17"/>
        <v>1.0000000000000002</v>
      </c>
      <c r="X61" s="67">
        <f t="shared" si="41"/>
        <v>0.50610451987163119</v>
      </c>
      <c r="Y61" s="67">
        <f t="shared" si="42"/>
        <v>0.78175378734175649</v>
      </c>
      <c r="Z61" s="67">
        <f t="shared" si="30"/>
        <v>1</v>
      </c>
      <c r="AA61" s="67">
        <f t="shared" si="31"/>
        <v>0</v>
      </c>
      <c r="AB61" s="67">
        <f t="shared" si="32"/>
        <v>0</v>
      </c>
      <c r="AC61" s="67">
        <f t="shared" si="33"/>
        <v>0</v>
      </c>
      <c r="AD61" s="67">
        <f>(G61+I61)/D61</f>
        <v>1.2169118662916645</v>
      </c>
      <c r="AE61" s="67">
        <f t="shared" si="34"/>
        <v>1</v>
      </c>
      <c r="AF61" s="67">
        <f t="shared" si="35"/>
        <v>0</v>
      </c>
      <c r="AG61" s="67">
        <f t="shared" si="36"/>
        <v>0</v>
      </c>
      <c r="AH61" s="67">
        <f t="shared" si="37"/>
        <v>0</v>
      </c>
      <c r="AI61" s="67">
        <f>G61+I61</f>
        <v>53.154427231150891</v>
      </c>
      <c r="AJ61" s="67">
        <f>D61/60.08</f>
        <v>0.72702675385200677</v>
      </c>
      <c r="AK61" s="68">
        <f>E61/79.9</f>
        <v>3.6747076703021636E-4</v>
      </c>
      <c r="AL61" s="68">
        <f>F61/101.96</f>
        <v>1.2227937006108837E-2</v>
      </c>
      <c r="AM61" s="68">
        <f>G61/71.85</f>
        <v>0.11268673509902828</v>
      </c>
      <c r="AN61" s="68">
        <f>H61/70.94</f>
        <v>1.7117233879737402E-3</v>
      </c>
      <c r="AO61" s="68">
        <f>I61/40.3</f>
        <v>1.1180616703296704</v>
      </c>
      <c r="AP61" s="68">
        <f>J61/56.08</f>
        <v>2.5348542897900964E-2</v>
      </c>
      <c r="AQ61" s="68">
        <f>K61/61.98</f>
        <v>3.5488867376573091E-4</v>
      </c>
      <c r="AR61" s="68">
        <f>L61/94.2</f>
        <v>0</v>
      </c>
      <c r="AS61" s="68">
        <f>M61/(3*15.9994+2*52)</f>
        <v>1.5169713475930262E-3</v>
      </c>
      <c r="AT61" s="68">
        <f t="shared" si="43"/>
        <v>1.999302693361078</v>
      </c>
      <c r="AU61" s="68">
        <f t="shared" si="44"/>
        <v>0.36364016127532134</v>
      </c>
      <c r="AV61" s="68">
        <f t="shared" si="45"/>
        <v>1.8379946580897763E-4</v>
      </c>
      <c r="AW61" s="68">
        <f t="shared" si="46"/>
        <v>6.1161009019360365E-3</v>
      </c>
      <c r="AX61" s="68">
        <f t="shared" si="47"/>
        <v>5.636301870307981E-2</v>
      </c>
      <c r="AY61" s="68">
        <f t="shared" si="48"/>
        <v>8.5616019708157297E-4</v>
      </c>
      <c r="AZ61" s="68">
        <f t="shared" si="49"/>
        <v>0.55922581110020353</v>
      </c>
      <c r="BA61" s="68">
        <f t="shared" si="50"/>
        <v>1.2678691916973758E-2</v>
      </c>
      <c r="BB61" s="68">
        <f t="shared" si="51"/>
        <v>1.7750622501744277E-4</v>
      </c>
      <c r="BC61" s="68">
        <f t="shared" si="52"/>
        <v>0</v>
      </c>
      <c r="BD61" s="68">
        <f t="shared" si="53"/>
        <v>7.5875021457746722E-4</v>
      </c>
      <c r="BE61" s="68">
        <f t="shared" si="28"/>
        <v>0.9084404784909903</v>
      </c>
      <c r="BF61" s="68">
        <f t="shared" si="54"/>
        <v>0.36436021580089217</v>
      </c>
      <c r="BG61" s="68">
        <f t="shared" si="55"/>
        <v>6.128211572324703E-3</v>
      </c>
      <c r="BH61" s="68">
        <f t="shared" si="56"/>
        <v>0.61680777526089214</v>
      </c>
      <c r="BI61" s="68">
        <f t="shared" si="57"/>
        <v>1.2703797365890944E-2</v>
      </c>
      <c r="BJ61" s="68">
        <f t="shared" si="58"/>
        <v>0.99999999999999989</v>
      </c>
      <c r="BK61" s="68">
        <f t="array" ref="BK61:BN61">MMULT(BF61:BI61,$Q$10:$T$13)</f>
        <v>0.2579500334965697</v>
      </c>
      <c r="BL61" s="68">
        <v>1.5647675597831215E-2</v>
      </c>
      <c r="BM61" s="68">
        <v>5.6365557695380111E-2</v>
      </c>
      <c r="BN61" s="68">
        <v>-7.7378792078193594E-3</v>
      </c>
      <c r="BO61" s="68">
        <f t="shared" si="59"/>
        <v>0.32222538758196162</v>
      </c>
      <c r="BP61" s="60">
        <v>73.8</v>
      </c>
      <c r="BQ61" s="60">
        <v>21</v>
      </c>
      <c r="BR61" s="61">
        <v>4.8</v>
      </c>
      <c r="BS61" s="60">
        <v>0.4</v>
      </c>
      <c r="BT61" s="67">
        <f t="shared" si="38"/>
        <v>99.6</v>
      </c>
      <c r="BU61" s="67">
        <f>BP61/$BT61</f>
        <v>0.74096385542168675</v>
      </c>
      <c r="BV61" s="67">
        <f>BQ61/$BT61</f>
        <v>0.21084337349397592</v>
      </c>
      <c r="BW61" s="67">
        <f>BR61/$BT61</f>
        <v>4.8192771084337352E-2</v>
      </c>
    </row>
    <row r="62" spans="1:75" s="64" customFormat="1" x14ac:dyDescent="0.15">
      <c r="A62" s="62" t="s">
        <v>210</v>
      </c>
      <c r="B62" s="62"/>
      <c r="C62" s="59" t="s">
        <v>93</v>
      </c>
      <c r="D62" s="63">
        <v>44.176039999999993</v>
      </c>
      <c r="E62" s="63">
        <v>6.8599999999999994E-2</v>
      </c>
      <c r="F62" s="63">
        <v>2.4631599999999998</v>
      </c>
      <c r="G62" s="63">
        <v>9.116719999999999</v>
      </c>
      <c r="H62" s="63">
        <v>0.12644</v>
      </c>
      <c r="I62" s="63">
        <v>42.084859999999999</v>
      </c>
      <c r="J62" s="63">
        <v>1.5838199999999998</v>
      </c>
      <c r="K62" s="63">
        <v>6.7379999999999995E-2</v>
      </c>
      <c r="L62" s="63"/>
      <c r="M62" s="63">
        <v>0.21513999999999997</v>
      </c>
      <c r="O62" s="65">
        <f t="shared" si="1"/>
        <v>0.72158878811377714</v>
      </c>
      <c r="P62" s="65">
        <f t="shared" si="2"/>
        <v>4.6282798089680194E-2</v>
      </c>
      <c r="Q62" s="65">
        <f t="shared" si="3"/>
        <v>0.25823396567418128</v>
      </c>
      <c r="R62" s="65">
        <f t="shared" si="4"/>
        <v>-2.6105551877638532E-2</v>
      </c>
      <c r="S62" s="65">
        <f t="shared" si="40"/>
        <v>1</v>
      </c>
      <c r="T62" s="65">
        <f t="shared" si="5"/>
        <v>0.25166413455384484</v>
      </c>
      <c r="U62" s="65">
        <f t="shared" si="6"/>
        <v>4.510529935735047E-2</v>
      </c>
      <c r="V62" s="65">
        <f t="shared" si="7"/>
        <v>0.70323056608880474</v>
      </c>
      <c r="W62" s="66">
        <f t="shared" si="17"/>
        <v>1</v>
      </c>
      <c r="X62" s="67">
        <f t="shared" si="41"/>
        <v>0.45809347008543422</v>
      </c>
      <c r="Y62" s="67">
        <f t="shared" si="42"/>
        <v>0.70323056608880474</v>
      </c>
      <c r="Z62" s="67">
        <f t="shared" si="30"/>
        <v>1</v>
      </c>
      <c r="AA62" s="67">
        <f t="shared" si="31"/>
        <v>0</v>
      </c>
      <c r="AB62" s="67">
        <f t="shared" si="32"/>
        <v>0</v>
      </c>
      <c r="AC62" s="67">
        <f t="shared" si="33"/>
        <v>0</v>
      </c>
      <c r="AD62" s="67">
        <f>(G62+I62)/D62</f>
        <v>1.1590350787440433</v>
      </c>
      <c r="AE62" s="67">
        <f t="shared" si="34"/>
        <v>1</v>
      </c>
      <c r="AF62" s="67">
        <f t="shared" si="35"/>
        <v>0</v>
      </c>
      <c r="AG62" s="67">
        <f t="shared" si="36"/>
        <v>0</v>
      </c>
      <c r="AH62" s="67">
        <f t="shared" si="37"/>
        <v>0</v>
      </c>
      <c r="AI62" s="67">
        <f>G62+I62</f>
        <v>51.20158</v>
      </c>
      <c r="AJ62" s="67">
        <f>D62/60.08</f>
        <v>0.73528695073235673</v>
      </c>
      <c r="AK62" s="68">
        <f>E62/79.9</f>
        <v>8.5857321652065065E-4</v>
      </c>
      <c r="AL62" s="68">
        <f>F62/101.96</f>
        <v>2.41581012161632E-2</v>
      </c>
      <c r="AM62" s="68">
        <f>G62/71.85</f>
        <v>0.12688545581071678</v>
      </c>
      <c r="AN62" s="68">
        <f>H62/70.94</f>
        <v>1.7823512827741753E-3</v>
      </c>
      <c r="AO62" s="68">
        <f>I62/40.3</f>
        <v>1.0442893300248139</v>
      </c>
      <c r="AP62" s="68">
        <f>J62/56.08</f>
        <v>2.8242154065620539E-2</v>
      </c>
      <c r="AQ62" s="68">
        <f>K62/61.98</f>
        <v>1.0871248789932236E-3</v>
      </c>
      <c r="AR62" s="68">
        <f>L62/94.2</f>
        <v>0</v>
      </c>
      <c r="AS62" s="68">
        <f>M62/(3*15.9994+2*52)</f>
        <v>1.4154114982940587E-3</v>
      </c>
      <c r="AT62" s="68">
        <f t="shared" si="43"/>
        <v>1.9640054527262534</v>
      </c>
      <c r="AU62" s="68">
        <f t="shared" si="44"/>
        <v>0.37438131839791911</v>
      </c>
      <c r="AV62" s="68">
        <f t="shared" si="45"/>
        <v>4.3715419187296937E-4</v>
      </c>
      <c r="AW62" s="68">
        <f t="shared" si="46"/>
        <v>1.2300424717573531E-2</v>
      </c>
      <c r="AX62" s="68">
        <f t="shared" si="47"/>
        <v>6.4605449865012321E-2</v>
      </c>
      <c r="AY62" s="68">
        <f t="shared" si="48"/>
        <v>9.075083168939667E-4</v>
      </c>
      <c r="AZ62" s="68">
        <f t="shared" si="49"/>
        <v>0.53171406860160531</v>
      </c>
      <c r="BA62" s="68">
        <f t="shared" si="50"/>
        <v>1.4379875588643277E-2</v>
      </c>
      <c r="BB62" s="68">
        <f t="shared" si="51"/>
        <v>5.5352436903073556E-4</v>
      </c>
      <c r="BC62" s="68">
        <f t="shared" si="52"/>
        <v>0</v>
      </c>
      <c r="BD62" s="68">
        <f t="shared" si="53"/>
        <v>7.2067595144876683E-4</v>
      </c>
      <c r="BE62" s="68">
        <f t="shared" si="28"/>
        <v>0.89165967595503248</v>
      </c>
      <c r="BF62" s="68">
        <f t="shared" si="54"/>
        <v>0.37536434613142711</v>
      </c>
      <c r="BG62" s="68">
        <f t="shared" si="55"/>
        <v>1.2332722425918183E-2</v>
      </c>
      <c r="BH62" s="68">
        <f t="shared" si="56"/>
        <v>0.59788529804983337</v>
      </c>
      <c r="BI62" s="68">
        <f t="shared" si="57"/>
        <v>1.4417633392821438E-2</v>
      </c>
      <c r="BJ62" s="68">
        <f t="shared" si="58"/>
        <v>1.0000000000000002</v>
      </c>
      <c r="BK62" s="68">
        <f t="array" ref="BK62:BN62">MMULT(BF62:BI62,$Q$10:$T$13)</f>
        <v>0.22734445113672191</v>
      </c>
      <c r="BL62" s="68">
        <v>1.4581902465911067E-2</v>
      </c>
      <c r="BM62" s="68">
        <v>8.1359439279146586E-2</v>
      </c>
      <c r="BN62" s="68">
        <v>-8.2248400487995848E-3</v>
      </c>
      <c r="BO62" s="68">
        <f t="shared" si="59"/>
        <v>0.31506095283297997</v>
      </c>
      <c r="BP62" s="60">
        <v>69.599999999999994</v>
      </c>
      <c r="BQ62" s="60">
        <v>23.4</v>
      </c>
      <c r="BR62" s="61">
        <v>5.8</v>
      </c>
      <c r="BS62" s="60">
        <v>1.2</v>
      </c>
      <c r="BT62" s="67">
        <f t="shared" si="38"/>
        <v>98.8</v>
      </c>
      <c r="BU62" s="67">
        <f>BP62/$BT62</f>
        <v>0.70445344129554655</v>
      </c>
      <c r="BV62" s="67">
        <f>BQ62/$BT62</f>
        <v>0.23684210526315788</v>
      </c>
      <c r="BW62" s="67">
        <f>BR62/$BT62</f>
        <v>5.8704453441295545E-2</v>
      </c>
    </row>
    <row r="63" spans="1:75" s="64" customFormat="1" x14ac:dyDescent="0.15">
      <c r="A63" s="62" t="s">
        <v>210</v>
      </c>
      <c r="B63" s="62"/>
      <c r="C63" s="77" t="s">
        <v>94</v>
      </c>
      <c r="D63" s="63">
        <v>42.775707000000004</v>
      </c>
      <c r="E63" s="63">
        <v>3.3409999999999994E-3</v>
      </c>
      <c r="F63" s="63">
        <v>0.41849933333333333</v>
      </c>
      <c r="G63" s="63">
        <v>8.3656919999999992</v>
      </c>
      <c r="H63" s="63">
        <v>0.14100100000000002</v>
      </c>
      <c r="I63" s="63">
        <v>47.346869999999996</v>
      </c>
      <c r="J63" s="63">
        <v>0.68786933333333322</v>
      </c>
      <c r="K63" s="63">
        <v>2.7799999999999998E-4</v>
      </c>
      <c r="L63" s="63"/>
      <c r="M63" s="63">
        <v>0.11718666666666665</v>
      </c>
      <c r="O63" s="65">
        <f t="shared" si="1"/>
        <v>0.87958331489724562</v>
      </c>
      <c r="P63" s="65">
        <f t="shared" si="2"/>
        <v>2.000521730418622E-2</v>
      </c>
      <c r="Q63" s="65">
        <f t="shared" si="3"/>
        <v>0.11801526205662807</v>
      </c>
      <c r="R63" s="65">
        <f t="shared" si="4"/>
        <v>-1.7603794258059951E-2</v>
      </c>
      <c r="S63" s="65">
        <f t="shared" si="40"/>
        <v>1</v>
      </c>
      <c r="T63" s="65">
        <f t="shared" si="5"/>
        <v>0.115973685163658</v>
      </c>
      <c r="U63" s="65">
        <f t="shared" si="6"/>
        <v>1.9659141816360977E-2</v>
      </c>
      <c r="V63" s="65">
        <f t="shared" si="7"/>
        <v>0.86436717301998089</v>
      </c>
      <c r="W63" s="66">
        <f t="shared" si="17"/>
        <v>0.99999999999999989</v>
      </c>
      <c r="X63" s="67">
        <f t="shared" si="41"/>
        <v>0.52174304166118779</v>
      </c>
      <c r="Y63" s="67">
        <f t="shared" si="42"/>
        <v>0.86436717301998089</v>
      </c>
      <c r="Z63" s="67">
        <f t="shared" si="30"/>
        <v>1</v>
      </c>
      <c r="AA63" s="67">
        <f t="shared" si="31"/>
        <v>0</v>
      </c>
      <c r="AB63" s="67">
        <f t="shared" si="32"/>
        <v>0</v>
      </c>
      <c r="AC63" s="67">
        <f t="shared" si="33"/>
        <v>0</v>
      </c>
      <c r="AD63" s="67">
        <f>(G63+I63)/D63</f>
        <v>1.3024346272055769</v>
      </c>
      <c r="AE63" s="67">
        <f t="shared" si="34"/>
        <v>1</v>
      </c>
      <c r="AF63" s="67">
        <f t="shared" si="35"/>
        <v>0</v>
      </c>
      <c r="AG63" s="67">
        <f t="shared" si="36"/>
        <v>0</v>
      </c>
      <c r="AH63" s="67">
        <f t="shared" si="37"/>
        <v>0</v>
      </c>
      <c r="AI63" s="67">
        <f>G63+I63</f>
        <v>55.712561999999991</v>
      </c>
      <c r="AJ63" s="67">
        <f>D63/60.08</f>
        <v>0.71197914447403476</v>
      </c>
      <c r="AK63" s="68">
        <f>E63/79.9</f>
        <v>4.1814768460575707E-5</v>
      </c>
      <c r="AL63" s="68">
        <f>F63/101.96</f>
        <v>4.1045442657251215E-3</v>
      </c>
      <c r="AM63" s="68">
        <f>G63/71.85</f>
        <v>0.11643273486430063</v>
      </c>
      <c r="AN63" s="68">
        <f>H63/70.94</f>
        <v>1.9876092472511987E-3</v>
      </c>
      <c r="AO63" s="68">
        <f>I63/40.3</f>
        <v>1.1748602977667493</v>
      </c>
      <c r="AP63" s="68">
        <f>J63/56.08</f>
        <v>1.2265858297669994E-2</v>
      </c>
      <c r="AQ63" s="68">
        <f>K63/61.98</f>
        <v>4.4853178444659571E-6</v>
      </c>
      <c r="AR63" s="68">
        <f>L63/94.2</f>
        <v>0</v>
      </c>
      <c r="AS63" s="68">
        <f>M63/(3*15.9994+2*52)</f>
        <v>7.7097404223646498E-4</v>
      </c>
      <c r="AT63" s="68">
        <f t="shared" si="43"/>
        <v>2.0224474630442724</v>
      </c>
      <c r="AU63" s="68">
        <f t="shared" si="44"/>
        <v>0.35203838788590042</v>
      </c>
      <c r="AV63" s="68">
        <f t="shared" si="45"/>
        <v>2.0675329878598861E-5</v>
      </c>
      <c r="AW63" s="68">
        <f t="shared" si="46"/>
        <v>2.029493641108872E-3</v>
      </c>
      <c r="AX63" s="68">
        <f t="shared" si="47"/>
        <v>5.7570214797590447E-2</v>
      </c>
      <c r="AY63" s="68">
        <f t="shared" si="48"/>
        <v>9.8277422952651938E-4</v>
      </c>
      <c r="AZ63" s="68">
        <f t="shared" si="49"/>
        <v>0.58091016910684068</v>
      </c>
      <c r="BA63" s="68">
        <f t="shared" si="50"/>
        <v>6.0648588019225538E-3</v>
      </c>
      <c r="BB63" s="68">
        <f t="shared" si="51"/>
        <v>2.2177672975071843E-6</v>
      </c>
      <c r="BC63" s="68">
        <f t="shared" si="52"/>
        <v>0</v>
      </c>
      <c r="BD63" s="68">
        <f t="shared" si="53"/>
        <v>3.8120843993443601E-4</v>
      </c>
      <c r="BE63" s="68">
        <f t="shared" si="28"/>
        <v>0.9098324455239527</v>
      </c>
      <c r="BF63" s="68">
        <f t="shared" si="54"/>
        <v>0.35252729945459199</v>
      </c>
      <c r="BG63" s="68">
        <f t="shared" si="55"/>
        <v>2.0323122056571385E-3</v>
      </c>
      <c r="BH63" s="68">
        <f t="shared" si="56"/>
        <v>0.63936710665062968</v>
      </c>
      <c r="BI63" s="68">
        <f t="shared" si="57"/>
        <v>6.0732816891211567E-3</v>
      </c>
      <c r="BJ63" s="68">
        <f t="shared" si="58"/>
        <v>1</v>
      </c>
      <c r="BK63" s="68">
        <f t="array" ref="BK63:BN63">MMULT(BF63:BI63,$Q$10:$T$13)</f>
        <v>0.28838782950428304</v>
      </c>
      <c r="BL63" s="68">
        <v>6.5590843975817832E-3</v>
      </c>
      <c r="BM63" s="68">
        <v>3.8693509411176205E-2</v>
      </c>
      <c r="BN63" s="68">
        <v>-5.7717329684851297E-3</v>
      </c>
      <c r="BO63" s="68">
        <f t="shared" si="59"/>
        <v>0.3278686903445559</v>
      </c>
      <c r="BP63" s="60">
        <v>84.77</v>
      </c>
      <c r="BQ63" s="60">
        <v>13.45</v>
      </c>
      <c r="BR63" s="61">
        <v>1.39</v>
      </c>
      <c r="BS63" s="60">
        <v>0.39</v>
      </c>
      <c r="BT63" s="67">
        <f t="shared" si="38"/>
        <v>99.61</v>
      </c>
      <c r="BU63" s="67">
        <f>BP63/$BT63</f>
        <v>0.8510189739985945</v>
      </c>
      <c r="BV63" s="67">
        <f>BQ63/$BT63</f>
        <v>0.13502660375464309</v>
      </c>
      <c r="BW63" s="67">
        <f>BR63/$BT63</f>
        <v>1.3954422246762372E-2</v>
      </c>
    </row>
    <row r="64" spans="1:75" s="64" customFormat="1" x14ac:dyDescent="0.15">
      <c r="A64" s="62" t="s">
        <v>210</v>
      </c>
      <c r="B64" s="62"/>
      <c r="C64" s="77" t="s">
        <v>95</v>
      </c>
      <c r="D64" s="63">
        <v>43.28150999999999</v>
      </c>
      <c r="E64" s="63">
        <v>8.4450000000000011E-3</v>
      </c>
      <c r="F64" s="63">
        <v>0.67913099999999993</v>
      </c>
      <c r="G64" s="63">
        <v>8.1941100999999996</v>
      </c>
      <c r="H64" s="63">
        <v>9.988000000000001E-2</v>
      </c>
      <c r="I64" s="63">
        <v>46.966529999999999</v>
      </c>
      <c r="J64" s="63">
        <v>0.46126299999999998</v>
      </c>
      <c r="K64" s="63">
        <v>7.1240000000000001E-3</v>
      </c>
      <c r="L64" s="63"/>
      <c r="M64" s="63">
        <v>0.15579400000000002</v>
      </c>
      <c r="O64" s="65">
        <f t="shared" si="1"/>
        <v>0.84668996410363184</v>
      </c>
      <c r="P64" s="65">
        <f t="shared" si="2"/>
        <v>2.8302768575599827E-3</v>
      </c>
      <c r="Q64" s="65">
        <f t="shared" si="3"/>
        <v>0.17156624585109342</v>
      </c>
      <c r="R64" s="65">
        <f t="shared" si="4"/>
        <v>-2.1086486812285216E-2</v>
      </c>
      <c r="S64" s="65">
        <f t="shared" si="40"/>
        <v>1</v>
      </c>
      <c r="T64" s="65">
        <f t="shared" si="5"/>
        <v>0.16802322630544603</v>
      </c>
      <c r="U64" s="65">
        <f t="shared" si="6"/>
        <v>2.7718287276485088E-3</v>
      </c>
      <c r="V64" s="65">
        <f t="shared" si="7"/>
        <v>0.82920494496690555</v>
      </c>
      <c r="W64" s="66">
        <f t="shared" si="17"/>
        <v>1</v>
      </c>
      <c r="X64" s="67">
        <f t="shared" si="41"/>
        <v>0.48194233031412254</v>
      </c>
      <c r="Y64" s="67">
        <f t="shared" si="42"/>
        <v>0.82920494496690555</v>
      </c>
      <c r="Z64" s="67">
        <f t="shared" si="30"/>
        <v>1</v>
      </c>
      <c r="AA64" s="67">
        <f t="shared" si="31"/>
        <v>0</v>
      </c>
      <c r="AB64" s="67">
        <f t="shared" si="32"/>
        <v>0</v>
      </c>
      <c r="AC64" s="67">
        <f t="shared" si="33"/>
        <v>0</v>
      </c>
      <c r="AD64" s="67">
        <f>(G64+I64)/D64</f>
        <v>1.2744620069863553</v>
      </c>
      <c r="AE64" s="67">
        <f t="shared" si="34"/>
        <v>1</v>
      </c>
      <c r="AF64" s="67">
        <f t="shared" si="35"/>
        <v>0</v>
      </c>
      <c r="AG64" s="67">
        <f t="shared" si="36"/>
        <v>0</v>
      </c>
      <c r="AH64" s="67">
        <f t="shared" si="37"/>
        <v>0</v>
      </c>
      <c r="AI64" s="67">
        <f>G64+I64</f>
        <v>55.160640099999995</v>
      </c>
      <c r="AJ64" s="67">
        <f>D64/60.08</f>
        <v>0.72039796937416767</v>
      </c>
      <c r="AK64" s="68">
        <f>E64/79.9</f>
        <v>1.0569461827284105E-4</v>
      </c>
      <c r="AL64" s="68">
        <f>F64/101.96</f>
        <v>6.6607591212240087E-3</v>
      </c>
      <c r="AM64" s="68">
        <f>G64/71.85</f>
        <v>0.11404467780097426</v>
      </c>
      <c r="AN64" s="68">
        <f>H64/70.94</f>
        <v>1.4079503806033269E-3</v>
      </c>
      <c r="AO64" s="68">
        <f>I64/40.3</f>
        <v>1.1654225806451612</v>
      </c>
      <c r="AP64" s="68">
        <f>J64/56.08</f>
        <v>8.2250891583452203E-3</v>
      </c>
      <c r="AQ64" s="68">
        <f>K64/61.98</f>
        <v>1.149403033236528E-4</v>
      </c>
      <c r="AR64" s="68">
        <f>L64/94.2</f>
        <v>0</v>
      </c>
      <c r="AS64" s="68">
        <f>M64/(3*15.9994+2*52)</f>
        <v>1.0249726641499703E-3</v>
      </c>
      <c r="AT64" s="68">
        <f t="shared" si="43"/>
        <v>2.0174046340662217</v>
      </c>
      <c r="AU64" s="68">
        <f t="shared" si="44"/>
        <v>0.35709146157860983</v>
      </c>
      <c r="AV64" s="68">
        <f t="shared" si="45"/>
        <v>5.2391382714238183E-5</v>
      </c>
      <c r="AW64" s="68">
        <f t="shared" si="46"/>
        <v>3.3016475766682353E-3</v>
      </c>
      <c r="AX64" s="68">
        <f t="shared" si="47"/>
        <v>5.6530393494293278E-2</v>
      </c>
      <c r="AY64" s="68">
        <f t="shared" si="48"/>
        <v>6.9790182734214468E-4</v>
      </c>
      <c r="AZ64" s="68">
        <f t="shared" si="49"/>
        <v>0.57768410013819071</v>
      </c>
      <c r="BA64" s="68">
        <f t="shared" si="50"/>
        <v>4.0770646698510705E-3</v>
      </c>
      <c r="BB64" s="68">
        <f t="shared" si="51"/>
        <v>5.6974342867440772E-5</v>
      </c>
      <c r="BC64" s="68">
        <f t="shared" si="52"/>
        <v>0</v>
      </c>
      <c r="BD64" s="68">
        <f t="shared" si="53"/>
        <v>5.080649894632518E-4</v>
      </c>
      <c r="BE64" s="68">
        <f t="shared" si="28"/>
        <v>0.91086549730121491</v>
      </c>
      <c r="BF64" s="68">
        <f t="shared" si="54"/>
        <v>0.35756177421614993</v>
      </c>
      <c r="BG64" s="68">
        <f t="shared" si="55"/>
        <v>3.3059960608721032E-3</v>
      </c>
      <c r="BH64" s="68">
        <f t="shared" si="56"/>
        <v>0.63504979529427064</v>
      </c>
      <c r="BI64" s="68">
        <f t="shared" si="57"/>
        <v>4.0824344287073103E-3</v>
      </c>
      <c r="BJ64" s="68">
        <f t="shared" si="58"/>
        <v>0.99999999999999989</v>
      </c>
      <c r="BK64" s="68">
        <f t="array" ref="BK64:BN64">MMULT(BF64:BI64,$Q$10:$T$13)</f>
        <v>0.27588786953738681</v>
      </c>
      <c r="BL64" s="68">
        <v>9.2222547276776465E-4</v>
      </c>
      <c r="BM64" s="68">
        <v>5.590363422164326E-2</v>
      </c>
      <c r="BN64" s="68">
        <v>-6.870880923725617E-3</v>
      </c>
      <c r="BO64" s="68">
        <f t="shared" si="59"/>
        <v>0.3258428483080722</v>
      </c>
      <c r="BP64" s="60">
        <v>79.25</v>
      </c>
      <c r="BQ64" s="60">
        <v>19.78</v>
      </c>
      <c r="BR64" s="61">
        <v>0.34</v>
      </c>
      <c r="BS64" s="60">
        <v>0.63</v>
      </c>
      <c r="BT64" s="67">
        <f t="shared" si="38"/>
        <v>99.37</v>
      </c>
      <c r="BU64" s="67">
        <f>BP64/$BT64</f>
        <v>0.79752440374358458</v>
      </c>
      <c r="BV64" s="67">
        <f>BQ64/$BT64</f>
        <v>0.19905404045486566</v>
      </c>
      <c r="BW64" s="67">
        <f>BR64/$BT64</f>
        <v>3.4215558015497638E-3</v>
      </c>
    </row>
    <row r="65" spans="1:75" s="64" customFormat="1" x14ac:dyDescent="0.15">
      <c r="A65" s="62" t="s">
        <v>210</v>
      </c>
      <c r="B65" s="62"/>
      <c r="C65" s="59" t="s">
        <v>96</v>
      </c>
      <c r="D65" s="63">
        <v>43.893396511361274</v>
      </c>
      <c r="E65" s="63">
        <v>3.6364642554250745E-2</v>
      </c>
      <c r="F65" s="63">
        <v>2.3891869604147269</v>
      </c>
      <c r="G65" s="63">
        <v>8.5803294521930589</v>
      </c>
      <c r="H65" s="63">
        <v>0.14799666440600495</v>
      </c>
      <c r="I65" s="63">
        <v>42.79595061567295</v>
      </c>
      <c r="J65" s="63">
        <v>1.7301664039301294</v>
      </c>
      <c r="K65" s="63">
        <v>3.2135061673368076E-2</v>
      </c>
      <c r="L65" s="63"/>
      <c r="M65" s="63">
        <v>0.24394670897213175</v>
      </c>
      <c r="O65" s="65">
        <f t="shared" si="1"/>
        <v>0.74726416147688191</v>
      </c>
      <c r="P65" s="65">
        <f t="shared" si="2"/>
        <v>5.7684931719933275E-2</v>
      </c>
      <c r="Q65" s="65">
        <f t="shared" si="3"/>
        <v>0.21747743795007285</v>
      </c>
      <c r="R65" s="65">
        <f t="shared" si="4"/>
        <v>-2.2426531146887977E-2</v>
      </c>
      <c r="S65" s="65">
        <f t="shared" si="40"/>
        <v>1</v>
      </c>
      <c r="T65" s="65">
        <f t="shared" si="5"/>
        <v>0.2127071543283619</v>
      </c>
      <c r="U65" s="65">
        <f t="shared" si="6"/>
        <v>5.6419635017908101E-2</v>
      </c>
      <c r="V65" s="65">
        <f t="shared" si="7"/>
        <v>0.73087321065373001</v>
      </c>
      <c r="W65" s="66">
        <f t="shared" si="17"/>
        <v>1</v>
      </c>
      <c r="X65" s="67">
        <f t="shared" si="41"/>
        <v>0.48711762784475643</v>
      </c>
      <c r="Y65" s="67">
        <f t="shared" si="42"/>
        <v>0.73087321065373001</v>
      </c>
      <c r="Z65" s="67">
        <f t="shared" si="30"/>
        <v>1</v>
      </c>
      <c r="AA65" s="67">
        <f t="shared" si="31"/>
        <v>0</v>
      </c>
      <c r="AB65" s="67">
        <f t="shared" si="32"/>
        <v>0</v>
      </c>
      <c r="AC65" s="67">
        <f t="shared" si="33"/>
        <v>0</v>
      </c>
      <c r="AD65" s="67">
        <f>(G65+I65)/D65</f>
        <v>1.1704785719776294</v>
      </c>
      <c r="AE65" s="67">
        <f t="shared" si="34"/>
        <v>1</v>
      </c>
      <c r="AF65" s="67">
        <f t="shared" si="35"/>
        <v>0</v>
      </c>
      <c r="AG65" s="67">
        <f t="shared" si="36"/>
        <v>0</v>
      </c>
      <c r="AH65" s="67">
        <f t="shared" si="37"/>
        <v>0</v>
      </c>
      <c r="AI65" s="67">
        <f>G65+I65</f>
        <v>51.376280067866006</v>
      </c>
      <c r="AJ65" s="67">
        <f>D65/60.08</f>
        <v>0.73058249852465507</v>
      </c>
      <c r="AK65" s="68">
        <f>E65/79.9</f>
        <v>4.5512694060388914E-4</v>
      </c>
      <c r="AL65" s="68">
        <f>F65/101.96</f>
        <v>2.3432590823996929E-2</v>
      </c>
      <c r="AM65" s="68">
        <f>G65/71.85</f>
        <v>0.11942003412933973</v>
      </c>
      <c r="AN65" s="68">
        <f>H65/70.94</f>
        <v>2.0862230674655335E-3</v>
      </c>
      <c r="AO65" s="68">
        <f>I65/40.3</f>
        <v>1.0619342584534233</v>
      </c>
      <c r="AP65" s="68">
        <f>J65/56.08</f>
        <v>3.0851754706314721E-2</v>
      </c>
      <c r="AQ65" s="68">
        <f>K65/61.98</f>
        <v>5.1847469624666145E-4</v>
      </c>
      <c r="AR65" s="68">
        <f>L65/94.2</f>
        <v>0</v>
      </c>
      <c r="AS65" s="68">
        <f>M65/(3*15.9994+2*52)</f>
        <v>1.604931564795713E-3</v>
      </c>
      <c r="AT65" s="68">
        <f t="shared" si="43"/>
        <v>1.9708858929068416</v>
      </c>
      <c r="AU65" s="68">
        <f t="shared" si="44"/>
        <v>0.3706873650849089</v>
      </c>
      <c r="AV65" s="68">
        <f t="shared" si="45"/>
        <v>2.309250587473771E-4</v>
      </c>
      <c r="AW65" s="68">
        <f t="shared" si="46"/>
        <v>1.1889369601928814E-2</v>
      </c>
      <c r="AX65" s="68">
        <f t="shared" si="47"/>
        <v>6.0592058910730856E-2</v>
      </c>
      <c r="AY65" s="68">
        <f t="shared" si="48"/>
        <v>1.0585204729374679E-3</v>
      </c>
      <c r="AZ65" s="68">
        <f t="shared" si="49"/>
        <v>0.53881062433664595</v>
      </c>
      <c r="BA65" s="68">
        <f t="shared" si="50"/>
        <v>1.5653749827602526E-2</v>
      </c>
      <c r="BB65" s="68">
        <f t="shared" si="51"/>
        <v>2.6306682599567844E-4</v>
      </c>
      <c r="BC65" s="68">
        <f t="shared" si="52"/>
        <v>0</v>
      </c>
      <c r="BD65" s="68">
        <f t="shared" si="53"/>
        <v>8.1431988050237358E-4</v>
      </c>
      <c r="BE65" s="68">
        <f t="shared" si="28"/>
        <v>0.89891259981943694</v>
      </c>
      <c r="BF65" s="68">
        <f t="shared" si="54"/>
        <v>0.37156680136902764</v>
      </c>
      <c r="BG65" s="68">
        <f t="shared" si="55"/>
        <v>1.1917576506204713E-2</v>
      </c>
      <c r="BH65" s="68">
        <f t="shared" si="56"/>
        <v>0.60082473459872276</v>
      </c>
      <c r="BI65" s="68">
        <f t="shared" si="57"/>
        <v>1.5690887526044875E-2</v>
      </c>
      <c r="BJ65" s="68">
        <f t="shared" si="58"/>
        <v>1</v>
      </c>
      <c r="BK65" s="68">
        <f t="array" ref="BK65:BN65">MMULT(BF65:BI65,$Q$10:$T$13)</f>
        <v>0.23624949148742153</v>
      </c>
      <c r="BL65" s="68">
        <v>1.8237239905078036E-2</v>
      </c>
      <c r="BM65" s="68">
        <v>6.875605277810648E-2</v>
      </c>
      <c r="BN65" s="68">
        <v>-7.0902056493753265E-3</v>
      </c>
      <c r="BO65" s="68">
        <f t="shared" si="59"/>
        <v>0.31615257852123069</v>
      </c>
      <c r="BP65" s="60">
        <v>68.658443000000005</v>
      </c>
      <c r="BQ65" s="60">
        <v>24.749421999999999</v>
      </c>
      <c r="BR65" s="61">
        <v>5.1272169999999999</v>
      </c>
      <c r="BS65" s="60">
        <v>1.4649190000000001</v>
      </c>
      <c r="BT65" s="67">
        <f t="shared" si="38"/>
        <v>98.535082000000003</v>
      </c>
      <c r="BU65" s="67">
        <f>BP65/$BT65</f>
        <v>0.69679185937045252</v>
      </c>
      <c r="BV65" s="67">
        <f>BQ65/$BT65</f>
        <v>0.25117370887254142</v>
      </c>
      <c r="BW65" s="67">
        <f>BR65/$BT65</f>
        <v>5.2034431757006096E-2</v>
      </c>
    </row>
    <row r="66" spans="1:75" s="64" customFormat="1" x14ac:dyDescent="0.15">
      <c r="A66" s="62" t="s">
        <v>210</v>
      </c>
      <c r="B66" s="62"/>
      <c r="C66" s="79" t="s">
        <v>97</v>
      </c>
      <c r="D66" s="63">
        <v>42.968317260296402</v>
      </c>
      <c r="E66" s="63">
        <v>1.1040959019078032E-2</v>
      </c>
      <c r="F66" s="63">
        <v>0.92427930279210679</v>
      </c>
      <c r="G66" s="63">
        <v>8.2547188230959048</v>
      </c>
      <c r="H66" s="63">
        <v>0.12604832013018913</v>
      </c>
      <c r="I66" s="63">
        <v>46.034630608777533</v>
      </c>
      <c r="J66" s="63">
        <v>1.3018695488413985</v>
      </c>
      <c r="K66" s="63">
        <v>5.4799863567510029E-2</v>
      </c>
      <c r="L66" s="63"/>
      <c r="M66" s="63">
        <v>0.16808102616064852</v>
      </c>
      <c r="O66" s="65">
        <f t="shared" si="1"/>
        <v>0.85072252831886908</v>
      </c>
      <c r="P66" s="65">
        <f t="shared" si="2"/>
        <v>4.8665141657629335E-2</v>
      </c>
      <c r="Q66" s="65">
        <f t="shared" si="3"/>
        <v>0.11877147349963706</v>
      </c>
      <c r="R66" s="65">
        <f t="shared" si="4"/>
        <v>-1.8159143476135436E-2</v>
      </c>
      <c r="S66" s="65">
        <f t="shared" si="40"/>
        <v>1</v>
      </c>
      <c r="T66" s="65">
        <f t="shared" si="5"/>
        <v>0.11665315217239507</v>
      </c>
      <c r="U66" s="65">
        <f t="shared" si="6"/>
        <v>4.7797185704662876E-2</v>
      </c>
      <c r="V66" s="65">
        <f t="shared" si="7"/>
        <v>0.83554966212294213</v>
      </c>
      <c r="W66" s="66">
        <f t="shared" si="17"/>
        <v>1</v>
      </c>
      <c r="X66" s="67">
        <f t="shared" si="41"/>
        <v>0.5375962584141688</v>
      </c>
      <c r="Y66" s="67">
        <f t="shared" si="42"/>
        <v>0.83554966212294213</v>
      </c>
      <c r="Z66" s="67">
        <f t="shared" si="30"/>
        <v>1</v>
      </c>
      <c r="AA66" s="67">
        <f t="shared" si="31"/>
        <v>0</v>
      </c>
      <c r="AB66" s="67">
        <f t="shared" si="32"/>
        <v>0</v>
      </c>
      <c r="AC66" s="67">
        <f t="shared" si="33"/>
        <v>0</v>
      </c>
      <c r="AD66" s="67">
        <f>(G66+I66)/D66</f>
        <v>1.2634739476297319</v>
      </c>
      <c r="AE66" s="67">
        <f t="shared" si="34"/>
        <v>1</v>
      </c>
      <c r="AF66" s="67">
        <f t="shared" si="35"/>
        <v>0</v>
      </c>
      <c r="AG66" s="67">
        <f t="shared" si="36"/>
        <v>0</v>
      </c>
      <c r="AH66" s="67">
        <f t="shared" si="37"/>
        <v>0</v>
      </c>
      <c r="AI66" s="67">
        <f>G66+I66</f>
        <v>54.28934943187344</v>
      </c>
      <c r="AJ66" s="67">
        <f>D66/60.08</f>
        <v>0.71518504095033963</v>
      </c>
      <c r="AK66" s="68">
        <f>E66/79.9</f>
        <v>1.3818471863677136E-4</v>
      </c>
      <c r="AL66" s="68">
        <f>F66/101.96</f>
        <v>9.0651167398205848E-3</v>
      </c>
      <c r="AM66" s="68">
        <f>G66/71.85</f>
        <v>0.11488822300759785</v>
      </c>
      <c r="AN66" s="68">
        <f>H66/70.94</f>
        <v>1.7768299990159168E-3</v>
      </c>
      <c r="AO66" s="68">
        <f>I66/40.3</f>
        <v>1.1422985262723955</v>
      </c>
      <c r="AP66" s="68">
        <f>J66/56.08</f>
        <v>2.3214506933691131E-2</v>
      </c>
      <c r="AQ66" s="68">
        <f>K66/61.98</f>
        <v>8.8415397817860652E-4</v>
      </c>
      <c r="AR66" s="68">
        <f>L66/94.2</f>
        <v>0</v>
      </c>
      <c r="AS66" s="68">
        <f>M66/(3*15.9994+2*52)</f>
        <v>1.1058093198514753E-3</v>
      </c>
      <c r="AT66" s="68">
        <f t="shared" si="43"/>
        <v>2.008556391919528</v>
      </c>
      <c r="AU66" s="68">
        <f t="shared" si="44"/>
        <v>0.3560691867191515</v>
      </c>
      <c r="AV66" s="68">
        <f t="shared" si="45"/>
        <v>6.8798027873497551E-5</v>
      </c>
      <c r="AW66" s="68">
        <f t="shared" si="46"/>
        <v>4.5132498028383839E-3</v>
      </c>
      <c r="AX66" s="68">
        <f t="shared" si="47"/>
        <v>5.719940125644269E-2</v>
      </c>
      <c r="AY66" s="68">
        <f t="shared" si="48"/>
        <v>8.8463037740147495E-4</v>
      </c>
      <c r="AZ66" s="68">
        <f t="shared" si="49"/>
        <v>0.56871618385617184</v>
      </c>
      <c r="BA66" s="68">
        <f t="shared" si="50"/>
        <v>1.1557806904044949E-2</v>
      </c>
      <c r="BB66" s="68">
        <f t="shared" si="51"/>
        <v>4.4019375394964254E-4</v>
      </c>
      <c r="BC66" s="68">
        <f t="shared" si="52"/>
        <v>0</v>
      </c>
      <c r="BD66" s="68">
        <f t="shared" si="53"/>
        <v>5.5054930212573242E-4</v>
      </c>
      <c r="BE66" s="68">
        <f t="shared" si="28"/>
        <v>0.90861483142946275</v>
      </c>
      <c r="BF66" s="68">
        <f t="shared" si="54"/>
        <v>0.35676279476320183</v>
      </c>
      <c r="BG66" s="68">
        <f t="shared" si="55"/>
        <v>4.5220414267272725E-3</v>
      </c>
      <c r="BH66" s="68">
        <f t="shared" si="56"/>
        <v>0.627134842776359</v>
      </c>
      <c r="BI66" s="68">
        <f t="shared" si="57"/>
        <v>1.158032103371197E-2</v>
      </c>
      <c r="BJ66" s="68">
        <f t="shared" si="58"/>
        <v>1</v>
      </c>
      <c r="BK66" s="68">
        <f t="array" ref="BK66:BN66">MMULT(BF66:BI66,$Q$10:$T$13)</f>
        <v>0.27651017996076982</v>
      </c>
      <c r="BL66" s="68">
        <v>1.5817621644696463E-2</v>
      </c>
      <c r="BM66" s="68">
        <v>3.860426921629697E-2</v>
      </c>
      <c r="BN66" s="68">
        <v>-5.9022629157853912E-3</v>
      </c>
      <c r="BO66" s="68">
        <f t="shared" si="59"/>
        <v>0.32502980790597785</v>
      </c>
      <c r="BP66" s="80">
        <v>80.766396462785551</v>
      </c>
      <c r="BQ66" s="80">
        <v>13.89093588798821</v>
      </c>
      <c r="BR66" s="81">
        <v>4.7531319086219606</v>
      </c>
      <c r="BS66" s="80">
        <v>0.58953574060427416</v>
      </c>
      <c r="BT66" s="67">
        <f t="shared" si="38"/>
        <v>99.410464259395724</v>
      </c>
      <c r="BU66" s="67">
        <f>BP66/$BT66</f>
        <v>0.8124536693847294</v>
      </c>
      <c r="BV66" s="67">
        <f>BQ66/$BT66</f>
        <v>0.13973313565604153</v>
      </c>
      <c r="BW66" s="67">
        <f>BR66/$BT66</f>
        <v>4.7813194959229061E-2</v>
      </c>
    </row>
    <row r="67" spans="1:75" s="64" customFormat="1" x14ac:dyDescent="0.15">
      <c r="A67" s="62" t="s">
        <v>210</v>
      </c>
      <c r="B67" s="62"/>
      <c r="C67" s="59" t="s">
        <v>98</v>
      </c>
      <c r="D67" s="63">
        <v>45.712451574126987</v>
      </c>
      <c r="E67" s="63">
        <v>7.7140673649206334E-2</v>
      </c>
      <c r="F67" s="63">
        <v>2.865064332857143</v>
      </c>
      <c r="G67" s="63">
        <v>7.7039473827135732</v>
      </c>
      <c r="H67" s="63">
        <v>9.4993312315873019E-2</v>
      </c>
      <c r="I67" s="63">
        <v>40.098173076349212</v>
      </c>
      <c r="J67" s="63">
        <v>2.9430804599523808</v>
      </c>
      <c r="K67" s="63">
        <v>0.11068177959206348</v>
      </c>
      <c r="L67" s="63"/>
      <c r="M67" s="63">
        <v>0.23753239596984133</v>
      </c>
      <c r="O67" s="65">
        <f t="shared" si="1"/>
        <v>0.61021709990613826</v>
      </c>
      <c r="P67" s="65">
        <f t="shared" si="2"/>
        <v>0.11270736414656257</v>
      </c>
      <c r="Q67" s="65">
        <f t="shared" si="3"/>
        <v>0.31844025720040281</v>
      </c>
      <c r="R67" s="65">
        <f t="shared" si="4"/>
        <v>-4.1364721253103677E-2</v>
      </c>
      <c r="S67" s="65">
        <f t="shared" si="40"/>
        <v>1</v>
      </c>
      <c r="T67" s="65">
        <f t="shared" si="5"/>
        <v>0.30579128589761967</v>
      </c>
      <c r="U67" s="65">
        <f t="shared" si="6"/>
        <v>0.10823044207886993</v>
      </c>
      <c r="V67" s="65">
        <f t="shared" si="7"/>
        <v>0.58597827202351038</v>
      </c>
      <c r="W67" s="66">
        <f t="shared" si="17"/>
        <v>1</v>
      </c>
      <c r="X67" s="67">
        <f t="shared" si="41"/>
        <v>0.46328846282954095</v>
      </c>
      <c r="Y67" s="67">
        <f t="shared" si="42"/>
        <v>0.58597827202351038</v>
      </c>
      <c r="Z67" s="67">
        <f t="shared" si="30"/>
        <v>1</v>
      </c>
      <c r="AA67" s="67">
        <f t="shared" si="31"/>
        <v>0</v>
      </c>
      <c r="AB67" s="67">
        <f t="shared" si="32"/>
        <v>0</v>
      </c>
      <c r="AC67" s="67">
        <f t="shared" si="33"/>
        <v>0</v>
      </c>
      <c r="AD67" s="67">
        <f>(G67+I67)/D67</f>
        <v>1.0457133409602239</v>
      </c>
      <c r="AE67" s="67">
        <f t="shared" si="34"/>
        <v>1</v>
      </c>
      <c r="AF67" s="67">
        <f t="shared" si="35"/>
        <v>0</v>
      </c>
      <c r="AG67" s="67">
        <f t="shared" si="36"/>
        <v>0</v>
      </c>
      <c r="AH67" s="67">
        <f t="shared" si="37"/>
        <v>0</v>
      </c>
      <c r="AI67" s="67">
        <f>G67+I67</f>
        <v>47.802120459062785</v>
      </c>
      <c r="AJ67" s="67">
        <f>D67/60.08</f>
        <v>0.76085971328440394</v>
      </c>
      <c r="AK67" s="68">
        <f>E67/79.9</f>
        <v>9.6546525218030451E-4</v>
      </c>
      <c r="AL67" s="68">
        <f>F67/101.96</f>
        <v>2.8099885571372531E-2</v>
      </c>
      <c r="AM67" s="68">
        <f>G67/71.85</f>
        <v>0.1072226497246148</v>
      </c>
      <c r="AN67" s="68">
        <f>H67/70.94</f>
        <v>1.3390655809962365E-3</v>
      </c>
      <c r="AO67" s="68">
        <f>I67/40.3</f>
        <v>0.99499188775060088</v>
      </c>
      <c r="AP67" s="68">
        <f>J67/56.08</f>
        <v>5.2480036732389101E-2</v>
      </c>
      <c r="AQ67" s="68">
        <f>K67/61.98</f>
        <v>1.785766046983922E-3</v>
      </c>
      <c r="AR67" s="68">
        <f>L67/94.2</f>
        <v>0</v>
      </c>
      <c r="AS67" s="68">
        <f>M67/(3*15.9994+2*52)</f>
        <v>1.5627316374130834E-3</v>
      </c>
      <c r="AT67" s="68">
        <f t="shared" si="43"/>
        <v>1.9493072015809552</v>
      </c>
      <c r="AU67" s="68">
        <f t="shared" si="44"/>
        <v>0.39032314284137493</v>
      </c>
      <c r="AV67" s="68">
        <f t="shared" si="45"/>
        <v>4.9528635168293587E-4</v>
      </c>
      <c r="AW67" s="68">
        <f t="shared" si="46"/>
        <v>1.4415319221404691E-2</v>
      </c>
      <c r="AX67" s="68">
        <f t="shared" si="47"/>
        <v>5.5005516645941464E-2</v>
      </c>
      <c r="AY67" s="68">
        <f t="shared" si="48"/>
        <v>6.8694435638990521E-4</v>
      </c>
      <c r="AZ67" s="68">
        <f t="shared" si="49"/>
        <v>0.5104335976102834</v>
      </c>
      <c r="BA67" s="68">
        <f t="shared" si="50"/>
        <v>2.6922404375167745E-2</v>
      </c>
      <c r="BB67" s="68">
        <f t="shared" si="51"/>
        <v>9.1610293417866836E-4</v>
      </c>
      <c r="BC67" s="68">
        <f t="shared" si="52"/>
        <v>0</v>
      </c>
      <c r="BD67" s="68">
        <f t="shared" si="53"/>
        <v>8.0168566357609219E-4</v>
      </c>
      <c r="BE67" s="68">
        <f t="shared" si="28"/>
        <v>0.90272070810259497</v>
      </c>
      <c r="BF67" s="68">
        <f t="shared" si="54"/>
        <v>0.39145837969993275</v>
      </c>
      <c r="BG67" s="68">
        <f t="shared" si="55"/>
        <v>1.4457245512500033E-2</v>
      </c>
      <c r="BH67" s="68">
        <f t="shared" si="56"/>
        <v>0.5670836678409833</v>
      </c>
      <c r="BI67" s="68">
        <f t="shared" si="57"/>
        <v>2.7000706946583835E-2</v>
      </c>
      <c r="BJ67" s="68">
        <f t="shared" si="58"/>
        <v>1</v>
      </c>
      <c r="BK67" s="68">
        <f t="array" ref="BK67:BN67">MMULT(BF67:BI67,$Q$10:$T$13)</f>
        <v>0.18925427378015044</v>
      </c>
      <c r="BL67" s="68">
        <v>3.4955346801185408E-2</v>
      </c>
      <c r="BM67" s="68">
        <v>9.8761866273653298E-2</v>
      </c>
      <c r="BN67" s="68">
        <v>-1.2828959204975803E-2</v>
      </c>
      <c r="BO67" s="68">
        <f t="shared" si="59"/>
        <v>0.31014252765001338</v>
      </c>
      <c r="BP67" s="60">
        <v>60.65</v>
      </c>
      <c r="BQ67" s="60">
        <v>26.23</v>
      </c>
      <c r="BR67" s="61">
        <v>12.26</v>
      </c>
      <c r="BS67" s="60">
        <v>0.85</v>
      </c>
      <c r="BT67" s="67">
        <f t="shared" si="38"/>
        <v>99.14</v>
      </c>
      <c r="BU67" s="67">
        <f>BP67/$BT67</f>
        <v>0.61176114585434738</v>
      </c>
      <c r="BV67" s="67">
        <f>BQ67/$BT67</f>
        <v>0.26457534799273752</v>
      </c>
      <c r="BW67" s="67">
        <f>BR67/$BT67</f>
        <v>0.12366350615291506</v>
      </c>
    </row>
    <row r="68" spans="1:75" s="64" customFormat="1" x14ac:dyDescent="0.15">
      <c r="A68" s="62" t="s">
        <v>210</v>
      </c>
      <c r="B68" s="62"/>
      <c r="C68" s="69" t="s">
        <v>99</v>
      </c>
      <c r="D68" s="63">
        <v>43.004999999999995</v>
      </c>
      <c r="E68" s="63">
        <v>1.6500000000000001E-2</v>
      </c>
      <c r="F68" s="63">
        <v>1.3717000000000001</v>
      </c>
      <c r="G68" s="63">
        <v>8.6720044432572294</v>
      </c>
      <c r="H68" s="63">
        <v>0.16929999999999998</v>
      </c>
      <c r="I68" s="63">
        <v>45.234200000000008</v>
      </c>
      <c r="J68" s="63">
        <v>1.1857000000000002</v>
      </c>
      <c r="K68" s="63">
        <v>1.0200000000000001E-2</v>
      </c>
      <c r="L68" s="63"/>
      <c r="M68" s="63">
        <v>0.17670000000000002</v>
      </c>
      <c r="O68" s="65">
        <f t="shared" si="1"/>
        <v>0.8340624554204471</v>
      </c>
      <c r="P68" s="65">
        <f t="shared" si="2"/>
        <v>3.9320227234198042E-2</v>
      </c>
      <c r="Q68" s="65">
        <f t="shared" si="3"/>
        <v>0.14360226050197208</v>
      </c>
      <c r="R68" s="65">
        <f t="shared" si="4"/>
        <v>-1.6984943156617242E-2</v>
      </c>
      <c r="S68" s="65">
        <f t="shared" si="40"/>
        <v>0.99999999999999989</v>
      </c>
      <c r="T68" s="65">
        <f t="shared" si="5"/>
        <v>0.14120391994816106</v>
      </c>
      <c r="U68" s="65">
        <f t="shared" si="6"/>
        <v>3.8663529385353612E-2</v>
      </c>
      <c r="V68" s="65">
        <f t="shared" si="7"/>
        <v>0.82013255066648538</v>
      </c>
      <c r="W68" s="66">
        <f t="shared" si="17"/>
        <v>1</v>
      </c>
      <c r="X68" s="67">
        <f t="shared" si="41"/>
        <v>0.5181485470953795</v>
      </c>
      <c r="Y68" s="67">
        <f t="shared" si="42"/>
        <v>0.82013255066648538</v>
      </c>
      <c r="Z68" s="67">
        <f t="shared" si="30"/>
        <v>1</v>
      </c>
      <c r="AA68" s="67">
        <f t="shared" si="31"/>
        <v>0</v>
      </c>
      <c r="AB68" s="67">
        <f t="shared" si="32"/>
        <v>0</v>
      </c>
      <c r="AC68" s="67">
        <f t="shared" si="33"/>
        <v>0</v>
      </c>
      <c r="AD68" s="67">
        <f>(G68+I68)/D68</f>
        <v>1.2534869071795662</v>
      </c>
      <c r="AE68" s="67">
        <f t="shared" si="34"/>
        <v>1</v>
      </c>
      <c r="AF68" s="67">
        <f t="shared" si="35"/>
        <v>0</v>
      </c>
      <c r="AG68" s="67">
        <f t="shared" si="36"/>
        <v>0</v>
      </c>
      <c r="AH68" s="67">
        <f t="shared" si="37"/>
        <v>0</v>
      </c>
      <c r="AI68" s="67">
        <f>G68+I68</f>
        <v>53.906204443257238</v>
      </c>
      <c r="AJ68" s="67">
        <f>D68/60.08</f>
        <v>0.71579560585885482</v>
      </c>
      <c r="AK68" s="68">
        <f>E68/79.9</f>
        <v>2.065081351689612E-4</v>
      </c>
      <c r="AL68" s="68">
        <f>F68/101.96</f>
        <v>1.3453315025500198E-2</v>
      </c>
      <c r="AM68" s="68">
        <f>G68/71.85</f>
        <v>0.1206959560648188</v>
      </c>
      <c r="AN68" s="68">
        <f>H68/70.94</f>
        <v>2.3865238229489709E-3</v>
      </c>
      <c r="AO68" s="68">
        <f>I68/40.3</f>
        <v>1.1224367245657572</v>
      </c>
      <c r="AP68" s="68">
        <f>J68/56.08</f>
        <v>2.1143009985734668E-2</v>
      </c>
      <c r="AQ68" s="68">
        <f>K68/61.98</f>
        <v>1.6456921587608908E-4</v>
      </c>
      <c r="AR68" s="68">
        <f>L68/94.2</f>
        <v>0</v>
      </c>
      <c r="AS68" s="68">
        <f>M68/(3*15.9994+2*52)</f>
        <v>1.1625137666103943E-3</v>
      </c>
      <c r="AT68" s="68">
        <f t="shared" si="43"/>
        <v>1.99744472644127</v>
      </c>
      <c r="AU68" s="68">
        <f t="shared" si="44"/>
        <v>0.35835565128960833</v>
      </c>
      <c r="AV68" s="68">
        <f t="shared" si="45"/>
        <v>1.0338615754183327E-4</v>
      </c>
      <c r="AW68" s="68">
        <f t="shared" si="46"/>
        <v>6.7352627321353616E-3</v>
      </c>
      <c r="AX68" s="68">
        <f t="shared" si="47"/>
        <v>6.0425179464092454E-2</v>
      </c>
      <c r="AY68" s="68">
        <f t="shared" si="48"/>
        <v>1.1947884170997313E-3</v>
      </c>
      <c r="AZ68" s="68">
        <f t="shared" si="49"/>
        <v>0.56193631278375189</v>
      </c>
      <c r="BA68" s="68">
        <f t="shared" si="50"/>
        <v>1.0585028814992006E-2</v>
      </c>
      <c r="BB68" s="68">
        <f t="shared" si="51"/>
        <v>8.2389872269102732E-5</v>
      </c>
      <c r="BC68" s="68">
        <f t="shared" si="52"/>
        <v>0</v>
      </c>
      <c r="BD68" s="68">
        <f t="shared" si="53"/>
        <v>5.8200046850937241E-4</v>
      </c>
      <c r="BE68" s="68">
        <f t="shared" si="28"/>
        <v>0.90290983581608042</v>
      </c>
      <c r="BF68" s="68">
        <f t="shared" si="54"/>
        <v>0.35906033049676034</v>
      </c>
      <c r="BG68" s="68">
        <f t="shared" si="55"/>
        <v>6.7485071154315688E-3</v>
      </c>
      <c r="BH68" s="68">
        <f t="shared" si="56"/>
        <v>0.6235853189165208</v>
      </c>
      <c r="BI68" s="68">
        <f t="shared" si="57"/>
        <v>1.060584347128719E-2</v>
      </c>
      <c r="BJ68" s="68">
        <f t="shared" si="58"/>
        <v>1</v>
      </c>
      <c r="BK68" s="68">
        <f t="array" ref="BK68:BN68">MMULT(BF68:BI68,$Q$10:$T$13)</f>
        <v>0.2692262928564424</v>
      </c>
      <c r="BL68" s="68">
        <v>1.2692141869879145E-2</v>
      </c>
      <c r="BM68" s="68">
        <v>4.6353248476173142E-2</v>
      </c>
      <c r="BN68" s="68">
        <v>-5.4825549941920557E-3</v>
      </c>
      <c r="BO68" s="68">
        <f t="shared" si="59"/>
        <v>0.32278912820830263</v>
      </c>
      <c r="BP68" s="60">
        <v>78</v>
      </c>
      <c r="BQ68" s="60">
        <v>17</v>
      </c>
      <c r="BR68" s="61">
        <v>4</v>
      </c>
      <c r="BS68" s="60">
        <v>1</v>
      </c>
      <c r="BT68" s="67">
        <f t="shared" si="38"/>
        <v>99</v>
      </c>
      <c r="BU68" s="67">
        <f>BP68/$BT68</f>
        <v>0.78787878787878785</v>
      </c>
      <c r="BV68" s="67">
        <f>BQ68/$BT68</f>
        <v>0.17171717171717171</v>
      </c>
      <c r="BW68" s="67">
        <f>BR68/$BT68</f>
        <v>4.0404040404040407E-2</v>
      </c>
    </row>
    <row r="69" spans="1:75" s="64" customFormat="1" x14ac:dyDescent="0.15">
      <c r="A69" s="62" t="s">
        <v>210</v>
      </c>
      <c r="B69" s="62"/>
      <c r="C69" s="77" t="s">
        <v>100</v>
      </c>
      <c r="D69" s="63">
        <v>45.090499666666666</v>
      </c>
      <c r="E69" s="63">
        <v>1.0449333333333335E-2</v>
      </c>
      <c r="F69" s="63">
        <v>0.99352566666666675</v>
      </c>
      <c r="G69" s="63">
        <v>7.9128119333333338</v>
      </c>
      <c r="H69" s="63">
        <v>0.12928966666666666</v>
      </c>
      <c r="I69" s="63">
        <v>44.438674333333338</v>
      </c>
      <c r="J69" s="63">
        <v>0.97831866666666678</v>
      </c>
      <c r="K69" s="63">
        <v>5.6320000000000007E-3</v>
      </c>
      <c r="L69" s="63"/>
      <c r="M69" s="63">
        <v>0.27604000000000006</v>
      </c>
      <c r="O69" s="65">
        <f t="shared" si="1"/>
        <v>0.71951206830714176</v>
      </c>
      <c r="P69" s="65">
        <f t="shared" si="2"/>
        <v>1.4769570666480065E-2</v>
      </c>
      <c r="Q69" s="65">
        <f t="shared" si="3"/>
        <v>0.30623642224270564</v>
      </c>
      <c r="R69" s="65">
        <f t="shared" si="4"/>
        <v>-4.0518061216327318E-2</v>
      </c>
      <c r="S69" s="65">
        <f t="shared" si="40"/>
        <v>1.0000000000000002</v>
      </c>
      <c r="T69" s="65">
        <f t="shared" si="5"/>
        <v>0.29431149122459871</v>
      </c>
      <c r="U69" s="65">
        <f t="shared" si="6"/>
        <v>1.4194439497969866E-2</v>
      </c>
      <c r="V69" s="65">
        <f t="shared" si="7"/>
        <v>0.6914940692774314</v>
      </c>
      <c r="W69" s="66">
        <f t="shared" si="17"/>
        <v>1</v>
      </c>
      <c r="X69" s="67">
        <f t="shared" si="41"/>
        <v>0.41562461397065226</v>
      </c>
      <c r="Y69" s="67">
        <f t="shared" si="42"/>
        <v>0.6914940692774314</v>
      </c>
      <c r="Z69" s="67">
        <f t="shared" si="30"/>
        <v>1</v>
      </c>
      <c r="AA69" s="67">
        <f t="shared" si="31"/>
        <v>0</v>
      </c>
      <c r="AB69" s="67">
        <f t="shared" si="32"/>
        <v>0</v>
      </c>
      <c r="AC69" s="67">
        <f t="shared" si="33"/>
        <v>0</v>
      </c>
      <c r="AD69" s="67">
        <f>(G69+I69)/D69</f>
        <v>1.1610314069189105</v>
      </c>
      <c r="AE69" s="67">
        <f t="shared" si="34"/>
        <v>1</v>
      </c>
      <c r="AF69" s="67">
        <f t="shared" si="35"/>
        <v>0</v>
      </c>
      <c r="AG69" s="67">
        <f t="shared" si="36"/>
        <v>0</v>
      </c>
      <c r="AH69" s="67">
        <f t="shared" si="37"/>
        <v>0</v>
      </c>
      <c r="AI69" s="67">
        <f>G69+I69</f>
        <v>52.351486266666669</v>
      </c>
      <c r="AJ69" s="67">
        <f>D69/60.08</f>
        <v>0.75050765090989791</v>
      </c>
      <c r="AK69" s="68">
        <f>E69/79.9</f>
        <v>1.3078014184397165E-4</v>
      </c>
      <c r="AL69" s="68">
        <f>F69/101.96</f>
        <v>9.7442689943768816E-3</v>
      </c>
      <c r="AM69" s="68">
        <f>G69/71.85</f>
        <v>0.11012960241243333</v>
      </c>
      <c r="AN69" s="68">
        <f>H69/70.94</f>
        <v>1.8225213795695894E-3</v>
      </c>
      <c r="AO69" s="68">
        <f>I69/40.3</f>
        <v>1.1026966335814725</v>
      </c>
      <c r="AP69" s="68">
        <f>J69/56.08</f>
        <v>1.7445054683785072E-2</v>
      </c>
      <c r="AQ69" s="68">
        <f>K69/61.98</f>
        <v>9.0868021942562132E-5</v>
      </c>
      <c r="AR69" s="68">
        <f>L69/94.2</f>
        <v>0</v>
      </c>
      <c r="AS69" s="68">
        <f>M69/(3*15.9994+2*52)</f>
        <v>1.8160741377200524E-3</v>
      </c>
      <c r="AT69" s="68">
        <f t="shared" si="43"/>
        <v>1.9943834542630416</v>
      </c>
      <c r="AU69" s="68">
        <f t="shared" si="44"/>
        <v>0.37631060832643298</v>
      </c>
      <c r="AV69" s="68">
        <f t="shared" si="45"/>
        <v>6.5574221228332995E-5</v>
      </c>
      <c r="AW69" s="68">
        <f t="shared" si="46"/>
        <v>4.8858553121007278E-3</v>
      </c>
      <c r="AX69" s="68">
        <f t="shared" si="47"/>
        <v>5.521987367927101E-2</v>
      </c>
      <c r="AY69" s="68">
        <f t="shared" si="48"/>
        <v>9.1382696525781288E-4</v>
      </c>
      <c r="AZ69" s="68">
        <f t="shared" si="49"/>
        <v>0.55290101370648281</v>
      </c>
      <c r="BA69" s="68">
        <f t="shared" si="50"/>
        <v>8.7470915618036525E-3</v>
      </c>
      <c r="BB69" s="68">
        <f t="shared" si="51"/>
        <v>4.5561961391290924E-5</v>
      </c>
      <c r="BC69" s="68">
        <f t="shared" si="52"/>
        <v>0</v>
      </c>
      <c r="BD69" s="68">
        <f t="shared" si="53"/>
        <v>9.1059426603151521E-4</v>
      </c>
      <c r="BE69" s="68">
        <f t="shared" si="28"/>
        <v>0.90919589373643239</v>
      </c>
      <c r="BF69" s="68">
        <f t="shared" si="54"/>
        <v>0.37704039165183778</v>
      </c>
      <c r="BG69" s="68">
        <f t="shared" si="55"/>
        <v>4.8953305053538992E-3</v>
      </c>
      <c r="BH69" s="68">
        <f t="shared" si="56"/>
        <v>0.60930022294958019</v>
      </c>
      <c r="BI69" s="68">
        <f t="shared" si="57"/>
        <v>8.7640548932281445E-3</v>
      </c>
      <c r="BJ69" s="68">
        <f t="shared" si="58"/>
        <v>1</v>
      </c>
      <c r="BK69" s="68">
        <f t="array" ref="BK69:BN69">MMULT(BF69:BI69,$Q$10:$T$13)</f>
        <v>0.23073000541474351</v>
      </c>
      <c r="BL69" s="68">
        <v>4.7362417810005164E-3</v>
      </c>
      <c r="BM69" s="68">
        <v>9.8202565981268627E-2</v>
      </c>
      <c r="BN69" s="68">
        <v>-1.2993155911663418E-2</v>
      </c>
      <c r="BO69" s="68">
        <f t="shared" si="59"/>
        <v>0.32067565726534919</v>
      </c>
      <c r="BP69" s="60">
        <v>70.3</v>
      </c>
      <c r="BQ69" s="60">
        <v>27.2</v>
      </c>
      <c r="BR69" s="61">
        <v>2.06</v>
      </c>
      <c r="BS69" s="60">
        <v>0.49</v>
      </c>
      <c r="BT69" s="67">
        <f t="shared" si="38"/>
        <v>99.56</v>
      </c>
      <c r="BU69" s="67">
        <f>BP69/$BT69</f>
        <v>0.70610687022900764</v>
      </c>
      <c r="BV69" s="67">
        <f>BQ69/$BT69</f>
        <v>0.27320208919244676</v>
      </c>
      <c r="BW69" s="67">
        <f>BR69/$BT69</f>
        <v>2.0691040578545601E-2</v>
      </c>
    </row>
    <row r="70" spans="1:75" s="64" customFormat="1" x14ac:dyDescent="0.15">
      <c r="A70" s="62" t="s">
        <v>210</v>
      </c>
      <c r="B70" s="62"/>
      <c r="C70" s="71" t="s">
        <v>101</v>
      </c>
      <c r="D70" s="63">
        <v>43.927900000000001</v>
      </c>
      <c r="E70" s="63">
        <v>2.571E-2</v>
      </c>
      <c r="F70" s="63">
        <v>1.9911300000000001</v>
      </c>
      <c r="G70" s="63">
        <v>9.3843569999999996</v>
      </c>
      <c r="H70" s="63">
        <v>0.11066000000000001</v>
      </c>
      <c r="I70" s="63">
        <v>43.034799999999997</v>
      </c>
      <c r="J70" s="63">
        <v>1.1042400000000001</v>
      </c>
      <c r="K70" s="63">
        <v>2.4300000000000003E-3</v>
      </c>
      <c r="L70" s="63"/>
      <c r="M70" s="63">
        <v>0.24348</v>
      </c>
      <c r="O70" s="65">
        <f t="shared" si="1"/>
        <v>0.75088360503914942</v>
      </c>
      <c r="P70" s="65">
        <f t="shared" si="2"/>
        <v>2.3357994990660567E-2</v>
      </c>
      <c r="Q70" s="65">
        <f t="shared" si="3"/>
        <v>0.25136042704842421</v>
      </c>
      <c r="R70" s="65">
        <f t="shared" si="4"/>
        <v>-2.5602027078234078E-2</v>
      </c>
      <c r="S70" s="65">
        <f t="shared" si="40"/>
        <v>1.0000000000000002</v>
      </c>
      <c r="T70" s="65">
        <f t="shared" si="5"/>
        <v>0.24508573541386941</v>
      </c>
      <c r="U70" s="65">
        <f t="shared" si="6"/>
        <v>2.2774911099974645E-2</v>
      </c>
      <c r="V70" s="65">
        <f t="shared" si="7"/>
        <v>0.732139353486156</v>
      </c>
      <c r="W70" s="66">
        <f t="shared" si="17"/>
        <v>1</v>
      </c>
      <c r="X70" s="67">
        <f t="shared" si="41"/>
        <v>0.44899905492823106</v>
      </c>
      <c r="Y70" s="67">
        <f t="shared" si="42"/>
        <v>0.732139353486156</v>
      </c>
      <c r="Z70" s="67">
        <f t="shared" si="30"/>
        <v>1</v>
      </c>
      <c r="AA70" s="67">
        <f t="shared" si="31"/>
        <v>0</v>
      </c>
      <c r="AB70" s="67">
        <f t="shared" si="32"/>
        <v>0</v>
      </c>
      <c r="AC70" s="67">
        <f t="shared" si="33"/>
        <v>0</v>
      </c>
      <c r="AD70" s="67">
        <f>(G70+I70)/D70</f>
        <v>1.193299861819026</v>
      </c>
      <c r="AE70" s="67">
        <f t="shared" si="34"/>
        <v>1</v>
      </c>
      <c r="AF70" s="67">
        <f t="shared" si="35"/>
        <v>0</v>
      </c>
      <c r="AG70" s="67">
        <f t="shared" si="36"/>
        <v>0</v>
      </c>
      <c r="AH70" s="67">
        <f t="shared" si="37"/>
        <v>0</v>
      </c>
      <c r="AI70" s="67">
        <f>G70+I70</f>
        <v>52.419156999999998</v>
      </c>
      <c r="AJ70" s="67">
        <f>D70/60.08</f>
        <v>0.7311567909454062</v>
      </c>
      <c r="AK70" s="68">
        <f>E70/79.9</f>
        <v>3.2177722152690861E-4</v>
      </c>
      <c r="AL70" s="68">
        <f>F70/101.96</f>
        <v>1.9528540604158495E-2</v>
      </c>
      <c r="AM70" s="68">
        <f>G70/71.85</f>
        <v>0.13061039665970772</v>
      </c>
      <c r="AN70" s="68">
        <f>H70/70.94</f>
        <v>1.5599097829151398E-3</v>
      </c>
      <c r="AO70" s="68">
        <f>I70/40.3</f>
        <v>1.0678610421836228</v>
      </c>
      <c r="AP70" s="68">
        <f>J70/56.08</f>
        <v>1.9690442225392301E-2</v>
      </c>
      <c r="AQ70" s="68">
        <f>K70/61.98</f>
        <v>3.9206195546950638E-5</v>
      </c>
      <c r="AR70" s="68">
        <f>L70/94.2</f>
        <v>0</v>
      </c>
      <c r="AS70" s="68">
        <f>M70/(3*15.9994+2*52)</f>
        <v>1.6018610746706212E-3</v>
      </c>
      <c r="AT70" s="68">
        <f t="shared" si="43"/>
        <v>1.9723699668929473</v>
      </c>
      <c r="AU70" s="68">
        <f t="shared" si="44"/>
        <v>0.37069961681539365</v>
      </c>
      <c r="AV70" s="68">
        <f t="shared" si="45"/>
        <v>1.6314242608033661E-4</v>
      </c>
      <c r="AW70" s="68">
        <f t="shared" si="46"/>
        <v>9.9010535203603763E-3</v>
      </c>
      <c r="AX70" s="68">
        <f t="shared" si="47"/>
        <v>6.6220029128438232E-2</v>
      </c>
      <c r="AY70" s="68">
        <f t="shared" si="48"/>
        <v>7.9088092452170549E-4</v>
      </c>
      <c r="AZ70" s="68">
        <f t="shared" si="49"/>
        <v>0.54141011073384604</v>
      </c>
      <c r="BA70" s="68">
        <f t="shared" si="50"/>
        <v>9.9831383340370158E-3</v>
      </c>
      <c r="BB70" s="68">
        <f t="shared" si="51"/>
        <v>1.987770864748652E-5</v>
      </c>
      <c r="BC70" s="68">
        <f t="shared" si="52"/>
        <v>0</v>
      </c>
      <c r="BD70" s="68">
        <f t="shared" si="53"/>
        <v>8.1215040867511044E-4</v>
      </c>
      <c r="BE70" s="68">
        <f t="shared" si="28"/>
        <v>0.89101918291372673</v>
      </c>
      <c r="BF70" s="68">
        <f t="shared" si="54"/>
        <v>0.37136289005030076</v>
      </c>
      <c r="BG70" s="68">
        <f t="shared" si="55"/>
        <v>9.9187689522074723E-3</v>
      </c>
      <c r="BH70" s="68">
        <f t="shared" si="56"/>
        <v>0.60871734036158842</v>
      </c>
      <c r="BI70" s="68">
        <f t="shared" si="57"/>
        <v>1.0001000635903487E-2</v>
      </c>
      <c r="BJ70" s="68">
        <f t="shared" si="58"/>
        <v>1.0000000000000002</v>
      </c>
      <c r="BK70" s="68">
        <f t="array" ref="BK70:BN70">MMULT(BF70:BI70,$Q$10:$T$13)</f>
        <v>0.23862510809320725</v>
      </c>
      <c r="BL70" s="68">
        <v>7.4229934467624527E-3</v>
      </c>
      <c r="BM70" s="68">
        <v>7.9880435093076366E-2</v>
      </c>
      <c r="BN70" s="68">
        <v>-8.1361298048720897E-3</v>
      </c>
      <c r="BO70" s="68">
        <f t="shared" si="59"/>
        <v>0.31779240682817395</v>
      </c>
      <c r="BP70" s="60">
        <v>70.599999999999994</v>
      </c>
      <c r="BQ70" s="60">
        <v>25.4</v>
      </c>
      <c r="BR70" s="61">
        <v>2.7</v>
      </c>
      <c r="BS70" s="60">
        <v>1.3</v>
      </c>
      <c r="BT70" s="67">
        <f t="shared" si="38"/>
        <v>98.7</v>
      </c>
      <c r="BU70" s="67">
        <f>BP70/$BT70</f>
        <v>0.71529888551165144</v>
      </c>
      <c r="BV70" s="67">
        <f>BQ70/$BT70</f>
        <v>0.25734549138804458</v>
      </c>
      <c r="BW70" s="67">
        <f>BR70/$BT70</f>
        <v>2.7355623100303952E-2</v>
      </c>
    </row>
    <row r="71" spans="1:75" s="64" customFormat="1" x14ac:dyDescent="0.15">
      <c r="A71" s="62" t="s">
        <v>210</v>
      </c>
      <c r="B71" s="62"/>
      <c r="C71" s="59" t="s">
        <v>102</v>
      </c>
      <c r="D71" s="63">
        <v>44.720680000000002</v>
      </c>
      <c r="E71" s="63">
        <v>3.7839999999999992E-2</v>
      </c>
      <c r="F71" s="63">
        <v>1.57568</v>
      </c>
      <c r="G71" s="63">
        <v>8.4412409999999998</v>
      </c>
      <c r="H71" s="63">
        <v>0.13865000000000002</v>
      </c>
      <c r="I71" s="63">
        <v>43.762219999999999</v>
      </c>
      <c r="J71" s="63">
        <v>0.89813999999999994</v>
      </c>
      <c r="K71" s="63">
        <v>2.189E-2</v>
      </c>
      <c r="L71" s="63"/>
      <c r="M71" s="63">
        <v>0.22641999999999995</v>
      </c>
      <c r="O71" s="65">
        <f t="shared" si="1"/>
        <v>0.72228917366224976</v>
      </c>
      <c r="P71" s="65">
        <f t="shared" si="2"/>
        <v>9.0991235376228878E-3</v>
      </c>
      <c r="Q71" s="65">
        <f t="shared" si="3"/>
        <v>0.30320045242413529</v>
      </c>
      <c r="R71" s="65">
        <f t="shared" si="4"/>
        <v>-3.4588749624007896E-2</v>
      </c>
      <c r="S71" s="65">
        <f t="shared" si="40"/>
        <v>1.0000000000000002</v>
      </c>
      <c r="T71" s="65">
        <f t="shared" si="5"/>
        <v>0.29306374396041418</v>
      </c>
      <c r="U71" s="65">
        <f t="shared" si="6"/>
        <v>8.7949183102268482E-3</v>
      </c>
      <c r="V71" s="65">
        <f t="shared" si="7"/>
        <v>0.69814133772935894</v>
      </c>
      <c r="W71" s="66">
        <f t="shared" si="17"/>
        <v>1</v>
      </c>
      <c r="X71" s="67">
        <f t="shared" si="41"/>
        <v>0.41322758617827127</v>
      </c>
      <c r="Y71" s="67">
        <f t="shared" si="42"/>
        <v>0.69814133772935894</v>
      </c>
      <c r="Z71" s="67">
        <f t="shared" si="30"/>
        <v>1</v>
      </c>
      <c r="AA71" s="67">
        <f t="shared" si="31"/>
        <v>0</v>
      </c>
      <c r="AB71" s="67">
        <f t="shared" si="32"/>
        <v>0</v>
      </c>
      <c r="AC71" s="67">
        <f t="shared" si="33"/>
        <v>0</v>
      </c>
      <c r="AD71" s="67">
        <f>(G71+I71)/D71</f>
        <v>1.1673226122679707</v>
      </c>
      <c r="AE71" s="67">
        <f t="shared" si="34"/>
        <v>1</v>
      </c>
      <c r="AF71" s="67">
        <f t="shared" si="35"/>
        <v>0</v>
      </c>
      <c r="AG71" s="67">
        <f t="shared" si="36"/>
        <v>0</v>
      </c>
      <c r="AH71" s="67">
        <f t="shared" si="37"/>
        <v>0</v>
      </c>
      <c r="AI71" s="67">
        <f>G71+I71</f>
        <v>52.203460999999997</v>
      </c>
      <c r="AJ71" s="67">
        <f>D71/60.08</f>
        <v>0.74435219707057265</v>
      </c>
      <c r="AK71" s="68">
        <f>E71/79.9</f>
        <v>4.7359198998748423E-4</v>
      </c>
      <c r="AL71" s="68">
        <f>F71/101.96</f>
        <v>1.5453903491565321E-2</v>
      </c>
      <c r="AM71" s="68">
        <f>G71/71.85</f>
        <v>0.11748421711899792</v>
      </c>
      <c r="AN71" s="68">
        <f>H71/70.94</f>
        <v>1.9544685649844945E-3</v>
      </c>
      <c r="AO71" s="68">
        <f>I71/40.3</f>
        <v>1.0859111662531018</v>
      </c>
      <c r="AP71" s="68">
        <f>J71/56.08</f>
        <v>1.6015335235378032E-2</v>
      </c>
      <c r="AQ71" s="68">
        <f>K71/61.98</f>
        <v>3.5317844465956763E-4</v>
      </c>
      <c r="AR71" s="68">
        <f>L71/94.2</f>
        <v>0</v>
      </c>
      <c r="AS71" s="68">
        <f>M71/(3*15.9994+2*52)</f>
        <v>1.4896229034291192E-3</v>
      </c>
      <c r="AT71" s="68">
        <f t="shared" si="43"/>
        <v>1.9834876810726763</v>
      </c>
      <c r="AU71" s="68">
        <f t="shared" si="44"/>
        <v>0.37527442402265121</v>
      </c>
      <c r="AV71" s="68">
        <f t="shared" si="45"/>
        <v>2.3876729586309517E-4</v>
      </c>
      <c r="AW71" s="68">
        <f t="shared" si="46"/>
        <v>7.7912777775397133E-3</v>
      </c>
      <c r="AX71" s="68">
        <f t="shared" si="47"/>
        <v>5.9231130215773309E-2</v>
      </c>
      <c r="AY71" s="68">
        <f t="shared" si="48"/>
        <v>9.853696514653986E-4</v>
      </c>
      <c r="AZ71" s="68">
        <f t="shared" si="49"/>
        <v>0.54747562922389192</v>
      </c>
      <c r="BA71" s="68">
        <f t="shared" si="50"/>
        <v>8.0743305785074947E-3</v>
      </c>
      <c r="BB71" s="68">
        <f t="shared" si="51"/>
        <v>1.7805930837370648E-4</v>
      </c>
      <c r="BC71" s="68">
        <f t="shared" si="52"/>
        <v>0</v>
      </c>
      <c r="BD71" s="68">
        <f t="shared" si="53"/>
        <v>7.5101192593418403E-4</v>
      </c>
      <c r="BE71" s="68">
        <f t="shared" si="28"/>
        <v>0.90237272076797481</v>
      </c>
      <c r="BF71" s="68">
        <f t="shared" si="54"/>
        <v>0.37608421162410449</v>
      </c>
      <c r="BG71" s="68">
        <f t="shared" si="55"/>
        <v>7.8080902212871433E-3</v>
      </c>
      <c r="BH71" s="68">
        <f t="shared" si="56"/>
        <v>0.60801594434559547</v>
      </c>
      <c r="BI71" s="68">
        <f t="shared" si="57"/>
        <v>8.0917538090128482E-3</v>
      </c>
      <c r="BJ71" s="68">
        <f t="shared" si="58"/>
        <v>1</v>
      </c>
      <c r="BK71" s="68">
        <f t="array" ref="BK71:BN71">MMULT(BF71:BI71,$Q$10:$T$13)</f>
        <v>0.23007559934957017</v>
      </c>
      <c r="BL71" s="68">
        <v>2.8984046526125892E-3</v>
      </c>
      <c r="BM71" s="68">
        <v>9.658046715672336E-2</v>
      </c>
      <c r="BN71" s="68">
        <v>-1.1017785660756832E-2</v>
      </c>
      <c r="BO71" s="68">
        <f t="shared" si="59"/>
        <v>0.31853668549814929</v>
      </c>
      <c r="BP71" s="60">
        <v>70.7</v>
      </c>
      <c r="BQ71" s="60">
        <v>26.9</v>
      </c>
      <c r="BR71" s="61">
        <v>2.1</v>
      </c>
      <c r="BS71" s="60">
        <v>0.3</v>
      </c>
      <c r="BT71" s="67">
        <f t="shared" si="38"/>
        <v>99.699999999999989</v>
      </c>
      <c r="BU71" s="67">
        <f>BP71/$BT71</f>
        <v>0.70912738214643944</v>
      </c>
      <c r="BV71" s="67">
        <f>BQ71/$BT71</f>
        <v>0.2698094282848546</v>
      </c>
      <c r="BW71" s="67">
        <f>BR71/$BT71</f>
        <v>2.106318956870612E-2</v>
      </c>
    </row>
    <row r="72" spans="1:75" s="64" customFormat="1" x14ac:dyDescent="0.15">
      <c r="A72" s="62" t="s">
        <v>210</v>
      </c>
      <c r="B72" s="62"/>
      <c r="C72" s="69" t="s">
        <v>103</v>
      </c>
      <c r="D72" s="63">
        <v>44.257230000000007</v>
      </c>
      <c r="E72" s="63">
        <v>2.0150000000000001E-2</v>
      </c>
      <c r="F72" s="63">
        <v>1.0183</v>
      </c>
      <c r="G72" s="63">
        <v>8.0565728766375031</v>
      </c>
      <c r="H72" s="63">
        <v>0.12084</v>
      </c>
      <c r="I72" s="63">
        <v>45.234160000000003</v>
      </c>
      <c r="J72" s="63">
        <v>0.88472000000000006</v>
      </c>
      <c r="K72" s="63">
        <v>1.874E-2</v>
      </c>
      <c r="L72" s="63"/>
      <c r="M72" s="63">
        <v>0.20228000000000002</v>
      </c>
      <c r="O72" s="65">
        <f t="shared" si="1"/>
        <v>0.77248028435200111</v>
      </c>
      <c r="P72" s="65">
        <f t="shared" si="2"/>
        <v>1.5938563743472276E-2</v>
      </c>
      <c r="Q72" s="65">
        <f t="shared" si="3"/>
        <v>0.24260172884316195</v>
      </c>
      <c r="R72" s="65">
        <f t="shared" si="4"/>
        <v>-3.1020576938635268E-2</v>
      </c>
      <c r="S72" s="65">
        <f t="shared" si="40"/>
        <v>1</v>
      </c>
      <c r="T72" s="65">
        <f t="shared" si="5"/>
        <v>0.23530250925108473</v>
      </c>
      <c r="U72" s="65">
        <f t="shared" si="6"/>
        <v>1.5459016143788288E-2</v>
      </c>
      <c r="V72" s="65">
        <f t="shared" si="7"/>
        <v>0.74923847460512705</v>
      </c>
      <c r="W72" s="66">
        <f t="shared" si="17"/>
        <v>1</v>
      </c>
      <c r="X72" s="67">
        <f t="shared" si="41"/>
        <v>0.45042356926454052</v>
      </c>
      <c r="Y72" s="67">
        <f t="shared" si="42"/>
        <v>0.74923847460512705</v>
      </c>
      <c r="Z72" s="67">
        <f t="shared" si="30"/>
        <v>1</v>
      </c>
      <c r="AA72" s="67">
        <f t="shared" si="31"/>
        <v>0</v>
      </c>
      <c r="AB72" s="67">
        <f t="shared" si="32"/>
        <v>0</v>
      </c>
      <c r="AC72" s="67">
        <f t="shared" si="33"/>
        <v>0</v>
      </c>
      <c r="AD72" s="67">
        <f>(G72+I72)/D72</f>
        <v>1.2041136075763779</v>
      </c>
      <c r="AE72" s="67">
        <f t="shared" si="34"/>
        <v>1</v>
      </c>
      <c r="AF72" s="67">
        <f t="shared" si="35"/>
        <v>0</v>
      </c>
      <c r="AG72" s="67">
        <f t="shared" si="36"/>
        <v>0</v>
      </c>
      <c r="AH72" s="67">
        <f t="shared" si="37"/>
        <v>0</v>
      </c>
      <c r="AI72" s="67">
        <f>G72+I72</f>
        <v>53.290732876637506</v>
      </c>
      <c r="AJ72" s="67">
        <f>D72/60.08</f>
        <v>0.73663831557922788</v>
      </c>
      <c r="AK72" s="68">
        <f>E72/79.9</f>
        <v>2.5219023779724653E-4</v>
      </c>
      <c r="AL72" s="68">
        <f>F72/101.96</f>
        <v>9.9872499019223234E-3</v>
      </c>
      <c r="AM72" s="68">
        <f>G72/71.85</f>
        <v>0.11213045061430067</v>
      </c>
      <c r="AN72" s="68">
        <f>H72/70.94</f>
        <v>1.7034113335212856E-3</v>
      </c>
      <c r="AO72" s="68">
        <f>I72/40.3</f>
        <v>1.1224357320099256</v>
      </c>
      <c r="AP72" s="68">
        <f>J72/56.08</f>
        <v>1.5776034236804567E-2</v>
      </c>
      <c r="AQ72" s="68">
        <f>K72/61.98</f>
        <v>3.0235559858018718E-4</v>
      </c>
      <c r="AR72" s="68">
        <f>L72/94.2</f>
        <v>0</v>
      </c>
      <c r="AS72" s="68">
        <f>M72/(3*15.9994+2*52)</f>
        <v>1.3308052332198673E-3</v>
      </c>
      <c r="AT72" s="68">
        <f t="shared" si="43"/>
        <v>2.0005565447452995</v>
      </c>
      <c r="AU72" s="68">
        <f t="shared" si="44"/>
        <v>0.36821669325673212</v>
      </c>
      <c r="AV72" s="68">
        <f t="shared" si="45"/>
        <v>1.2606003987223171E-4</v>
      </c>
      <c r="AW72" s="68">
        <f t="shared" si="46"/>
        <v>4.9922357496742726E-3</v>
      </c>
      <c r="AX72" s="68">
        <f t="shared" si="47"/>
        <v>5.6049628244112706E-2</v>
      </c>
      <c r="AY72" s="68">
        <f t="shared" si="48"/>
        <v>8.5146872653787205E-4</v>
      </c>
      <c r="AZ72" s="68">
        <f t="shared" si="49"/>
        <v>0.5610617380239199</v>
      </c>
      <c r="BA72" s="68">
        <f t="shared" si="50"/>
        <v>7.8858227118059742E-3</v>
      </c>
      <c r="BB72" s="68">
        <f t="shared" si="51"/>
        <v>1.5113574238846697E-4</v>
      </c>
      <c r="BC72" s="68">
        <f t="shared" si="52"/>
        <v>0</v>
      </c>
      <c r="BD72" s="68">
        <f t="shared" si="53"/>
        <v>6.6521750495650127E-4</v>
      </c>
      <c r="BE72" s="68">
        <f t="shared" si="28"/>
        <v>0.90917420856615938</v>
      </c>
      <c r="BF72" s="68">
        <f t="shared" si="54"/>
        <v>0.36887841761535473</v>
      </c>
      <c r="BG72" s="68">
        <f t="shared" si="55"/>
        <v>5.0012073255426238E-3</v>
      </c>
      <c r="BH72" s="68">
        <f t="shared" si="56"/>
        <v>0.61822038068948837</v>
      </c>
      <c r="BI72" s="68">
        <f t="shared" si="57"/>
        <v>7.8999943696143916E-3</v>
      </c>
      <c r="BJ72" s="68">
        <f t="shared" si="58"/>
        <v>1</v>
      </c>
      <c r="BK72" s="68">
        <f t="array" ref="BK72:BN72">MMULT(BF72:BI72,$Q$10:$T$13)</f>
        <v>0.2489111855090845</v>
      </c>
      <c r="BL72" s="68">
        <v>5.1357774134362204E-3</v>
      </c>
      <c r="BM72" s="68">
        <v>7.8171941933197986E-2</v>
      </c>
      <c r="BN72" s="68">
        <v>-9.9955542392238268E-3</v>
      </c>
      <c r="BO72" s="68">
        <f t="shared" si="59"/>
        <v>0.32222335061649487</v>
      </c>
      <c r="BP72" s="60">
        <v>75</v>
      </c>
      <c r="BQ72" s="60">
        <v>21</v>
      </c>
      <c r="BR72" s="61">
        <v>3</v>
      </c>
      <c r="BS72" s="60">
        <v>0.5</v>
      </c>
      <c r="BT72" s="67">
        <f t="shared" si="38"/>
        <v>99</v>
      </c>
      <c r="BU72" s="67">
        <f>BP72/$BT72</f>
        <v>0.75757575757575757</v>
      </c>
      <c r="BV72" s="67">
        <f>BQ72/$BT72</f>
        <v>0.21212121212121213</v>
      </c>
      <c r="BW72" s="67">
        <f>BR72/$BT72</f>
        <v>3.0303030303030304E-2</v>
      </c>
    </row>
    <row r="73" spans="1:75" s="64" customFormat="1" x14ac:dyDescent="0.15">
      <c r="A73" s="62" t="s">
        <v>210</v>
      </c>
      <c r="B73" s="62"/>
      <c r="C73" s="77" t="s">
        <v>104</v>
      </c>
      <c r="D73" s="63">
        <v>42.91287333333333</v>
      </c>
      <c r="E73" s="63">
        <v>1.1811000000000002E-2</v>
      </c>
      <c r="F73" s="63">
        <v>0.59282533333333343</v>
      </c>
      <c r="G73" s="63">
        <v>8.7826129999999996</v>
      </c>
      <c r="H73" s="63">
        <v>0.14827733333333332</v>
      </c>
      <c r="I73" s="63">
        <v>46.552566666666664</v>
      </c>
      <c r="J73" s="63">
        <v>0.64643099999999998</v>
      </c>
      <c r="K73" s="63">
        <v>4.1333333333333333E-5</v>
      </c>
      <c r="L73" s="63"/>
      <c r="M73" s="63">
        <v>0.12727166666666667</v>
      </c>
      <c r="O73" s="65">
        <f t="shared" si="1"/>
        <v>0.8599092342421546</v>
      </c>
      <c r="P73" s="65">
        <f t="shared" si="2"/>
        <v>1.4923627539379699E-2</v>
      </c>
      <c r="Q73" s="65">
        <f t="shared" si="3"/>
        <v>0.14467609060368417</v>
      </c>
      <c r="R73" s="65">
        <f t="shared" si="4"/>
        <v>-1.9508952385218561E-2</v>
      </c>
      <c r="S73" s="65">
        <f t="shared" si="40"/>
        <v>1</v>
      </c>
      <c r="T73" s="65">
        <f t="shared" si="5"/>
        <v>0.14190762157134912</v>
      </c>
      <c r="U73" s="65">
        <f t="shared" si="6"/>
        <v>1.4638054432444895E-2</v>
      </c>
      <c r="V73" s="65">
        <f t="shared" si="7"/>
        <v>0.8434543239962059</v>
      </c>
      <c r="W73" s="66">
        <f t="shared" si="17"/>
        <v>0.99999999999999989</v>
      </c>
      <c r="X73" s="67">
        <f t="shared" si="41"/>
        <v>0.50387115034233221</v>
      </c>
      <c r="Y73" s="67">
        <f t="shared" si="42"/>
        <v>0.8434543239962059</v>
      </c>
      <c r="Z73" s="67">
        <f t="shared" si="30"/>
        <v>1</v>
      </c>
      <c r="AA73" s="67">
        <f t="shared" si="31"/>
        <v>0</v>
      </c>
      <c r="AB73" s="67">
        <f t="shared" si="32"/>
        <v>0</v>
      </c>
      <c r="AC73" s="67">
        <f t="shared" si="33"/>
        <v>0</v>
      </c>
      <c r="AD73" s="67">
        <f>(G73+I73)/D73</f>
        <v>1.2894773844864889</v>
      </c>
      <c r="AE73" s="67">
        <f t="shared" si="34"/>
        <v>1</v>
      </c>
      <c r="AF73" s="67">
        <f t="shared" si="35"/>
        <v>0</v>
      </c>
      <c r="AG73" s="67">
        <f t="shared" si="36"/>
        <v>0</v>
      </c>
      <c r="AH73" s="67">
        <f t="shared" si="37"/>
        <v>0</v>
      </c>
      <c r="AI73" s="67">
        <f>G73+I73</f>
        <v>55.335179666666662</v>
      </c>
      <c r="AJ73" s="67">
        <f>D73/60.08</f>
        <v>0.71426220594762535</v>
      </c>
      <c r="AK73" s="68">
        <f>E73/79.9</f>
        <v>1.4782227784730916E-4</v>
      </c>
      <c r="AL73" s="68">
        <f>F73/101.96</f>
        <v>5.8142931868706699E-3</v>
      </c>
      <c r="AM73" s="68">
        <f>G73/71.85</f>
        <v>0.1222353931802366</v>
      </c>
      <c r="AN73" s="68">
        <f>H73/70.94</f>
        <v>2.0901794944084202E-3</v>
      </c>
      <c r="AO73" s="68">
        <f>I73/40.3</f>
        <v>1.1551505376344087</v>
      </c>
      <c r="AP73" s="68">
        <f>J73/56.08</f>
        <v>1.152694365192582E-2</v>
      </c>
      <c r="AQ73" s="68">
        <f>K73/61.98</f>
        <v>6.668817898246747E-7</v>
      </c>
      <c r="AR73" s="68">
        <f>L73/94.2</f>
        <v>0</v>
      </c>
      <c r="AS73" s="68">
        <f>M73/(3*15.9994+2*52)</f>
        <v>8.3732351216439852E-4</v>
      </c>
      <c r="AT73" s="68">
        <f t="shared" si="43"/>
        <v>2.0120653657672767</v>
      </c>
      <c r="AU73" s="68">
        <f t="shared" si="44"/>
        <v>0.3549895635101547</v>
      </c>
      <c r="AV73" s="68">
        <f t="shared" si="45"/>
        <v>7.3467930198648854E-5</v>
      </c>
      <c r="AW73" s="68">
        <f t="shared" si="46"/>
        <v>2.8897138660569609E-3</v>
      </c>
      <c r="AX73" s="68">
        <f t="shared" si="47"/>
        <v>6.0751203842537002E-2</v>
      </c>
      <c r="AY73" s="68">
        <f t="shared" si="48"/>
        <v>1.0388228583276446E-3</v>
      </c>
      <c r="AZ73" s="68">
        <f t="shared" si="49"/>
        <v>0.57411183418184131</v>
      </c>
      <c r="BA73" s="68">
        <f t="shared" si="50"/>
        <v>5.7289111218959627E-3</v>
      </c>
      <c r="BB73" s="68">
        <f t="shared" si="51"/>
        <v>3.3144141396736753E-7</v>
      </c>
      <c r="BC73" s="68">
        <f t="shared" si="52"/>
        <v>0</v>
      </c>
      <c r="BD73" s="68">
        <f t="shared" si="53"/>
        <v>4.1615124757395512E-4</v>
      </c>
      <c r="BE73" s="68">
        <f t="shared" si="28"/>
        <v>0.90430817325326129</v>
      </c>
      <c r="BF73" s="68">
        <f t="shared" si="54"/>
        <v>0.35553309307322356</v>
      </c>
      <c r="BG73" s="68">
        <f t="shared" si="55"/>
        <v>2.8941383480036451E-3</v>
      </c>
      <c r="BH73" s="68">
        <f t="shared" si="56"/>
        <v>0.63583508583968285</v>
      </c>
      <c r="BI73" s="68">
        <f t="shared" si="57"/>
        <v>5.7376827390898735E-3</v>
      </c>
      <c r="BJ73" s="68">
        <f t="shared" si="58"/>
        <v>1</v>
      </c>
      <c r="BK73" s="68">
        <f t="array" ref="BK73:BN73">MMULT(BF73:BI73,$Q$10:$T$13)</f>
        <v>0.28082749870189549</v>
      </c>
      <c r="BL73" s="68">
        <v>4.8737294897597625E-3</v>
      </c>
      <c r="BM73" s="68">
        <v>4.7248038546775395E-2</v>
      </c>
      <c r="BN73" s="68">
        <v>-6.3711960314784717E-3</v>
      </c>
      <c r="BO73" s="68">
        <f t="shared" si="59"/>
        <v>0.32657807070695222</v>
      </c>
      <c r="BP73" s="60">
        <v>82.28</v>
      </c>
      <c r="BQ73" s="60">
        <v>15.49</v>
      </c>
      <c r="BR73" s="61">
        <v>1.24</v>
      </c>
      <c r="BS73" s="60">
        <v>0.9</v>
      </c>
      <c r="BT73" s="67">
        <f t="shared" si="38"/>
        <v>99.009999999999991</v>
      </c>
      <c r="BU73" s="67">
        <f>BP73/$BT73</f>
        <v>0.83102716897283113</v>
      </c>
      <c r="BV73" s="67">
        <f>BQ73/$BT73</f>
        <v>0.15644884355115646</v>
      </c>
      <c r="BW73" s="67">
        <f>BR73/$BT73</f>
        <v>1.2523987476012525E-2</v>
      </c>
    </row>
    <row r="74" spans="1:75" s="64" customFormat="1" x14ac:dyDescent="0.15">
      <c r="A74" s="62" t="s">
        <v>210</v>
      </c>
      <c r="B74" s="62"/>
      <c r="C74" s="77" t="s">
        <v>105</v>
      </c>
      <c r="D74" s="63">
        <v>43.513328000000001</v>
      </c>
      <c r="E74" s="63">
        <v>6.1190000000000003E-3</v>
      </c>
      <c r="F74" s="63">
        <v>0.81267400000000001</v>
      </c>
      <c r="G74" s="63">
        <v>8.2126874999999995</v>
      </c>
      <c r="H74" s="63">
        <v>0.11112900000000001</v>
      </c>
      <c r="I74" s="63">
        <v>46.487938999999997</v>
      </c>
      <c r="J74" s="63">
        <v>0.46933500000000006</v>
      </c>
      <c r="K74" s="63">
        <v>1.4480000000000001E-3</v>
      </c>
      <c r="L74" s="63"/>
      <c r="M74" s="63">
        <v>0.15333700000000003</v>
      </c>
      <c r="O74" s="65">
        <f t="shared" si="1"/>
        <v>0.82670402002712362</v>
      </c>
      <c r="P74" s="65">
        <f t="shared" si="2"/>
        <v>3.6364769187900644E-4</v>
      </c>
      <c r="Q74" s="65">
        <f t="shared" si="3"/>
        <v>0.19632462580858726</v>
      </c>
      <c r="R74" s="65">
        <f t="shared" si="4"/>
        <v>-2.3392293527589928E-2</v>
      </c>
      <c r="S74" s="65">
        <f t="shared" si="40"/>
        <v>0.99999999999999989</v>
      </c>
      <c r="T74" s="65">
        <f t="shared" si="5"/>
        <v>0.19183711568890616</v>
      </c>
      <c r="U74" s="65">
        <f t="shared" si="6"/>
        <v>3.5533557774363166E-4</v>
      </c>
      <c r="V74" s="65">
        <f t="shared" si="7"/>
        <v>0.80780754873335026</v>
      </c>
      <c r="W74" s="66">
        <f t="shared" si="17"/>
        <v>1</v>
      </c>
      <c r="X74" s="67">
        <f t="shared" si="41"/>
        <v>0.46679821189753734</v>
      </c>
      <c r="Y74" s="67">
        <f t="shared" si="42"/>
        <v>0.80780754873335026</v>
      </c>
      <c r="Z74" s="67">
        <f t="shared" si="30"/>
        <v>1</v>
      </c>
      <c r="AA74" s="67">
        <f t="shared" si="31"/>
        <v>0</v>
      </c>
      <c r="AB74" s="67">
        <f t="shared" si="32"/>
        <v>0</v>
      </c>
      <c r="AC74" s="67">
        <f t="shared" si="33"/>
        <v>0</v>
      </c>
      <c r="AD74" s="67">
        <f>(G74+I74)/D74</f>
        <v>1.2571005026322049</v>
      </c>
      <c r="AE74" s="67">
        <f t="shared" si="34"/>
        <v>1</v>
      </c>
      <c r="AF74" s="67">
        <f t="shared" si="35"/>
        <v>0</v>
      </c>
      <c r="AG74" s="67">
        <f t="shared" si="36"/>
        <v>0</v>
      </c>
      <c r="AH74" s="67">
        <f t="shared" si="37"/>
        <v>0</v>
      </c>
      <c r="AI74" s="67">
        <f>G74+I74</f>
        <v>54.700626499999998</v>
      </c>
      <c r="AJ74" s="67">
        <f>D74/60.08</f>
        <v>0.72425645805592542</v>
      </c>
      <c r="AK74" s="68">
        <f>E74/79.9</f>
        <v>7.6583229036295363E-5</v>
      </c>
      <c r="AL74" s="68">
        <f>F74/101.96</f>
        <v>7.9705178501373094E-3</v>
      </c>
      <c r="AM74" s="68">
        <f>G74/71.85</f>
        <v>0.11430323590814197</v>
      </c>
      <c r="AN74" s="68">
        <f>H74/70.94</f>
        <v>1.5665210036650693E-3</v>
      </c>
      <c r="AO74" s="68">
        <f>I74/40.3</f>
        <v>1.1535468734491314</v>
      </c>
      <c r="AP74" s="68">
        <f>J74/56.08</f>
        <v>8.3690263908701868E-3</v>
      </c>
      <c r="AQ74" s="68">
        <f>K74/61.98</f>
        <v>2.336237495966441E-5</v>
      </c>
      <c r="AR74" s="68">
        <f>L74/94.2</f>
        <v>0</v>
      </c>
      <c r="AS74" s="68">
        <f>M74/(3*15.9994+2*52)</f>
        <v>1.0088079990420941E-3</v>
      </c>
      <c r="AT74" s="68">
        <f t="shared" si="43"/>
        <v>2.0111213862609087</v>
      </c>
      <c r="AU74" s="68">
        <f t="shared" si="44"/>
        <v>0.36012568062958555</v>
      </c>
      <c r="AV74" s="68">
        <f t="shared" si="45"/>
        <v>3.807986407955188E-5</v>
      </c>
      <c r="AW74" s="68">
        <f t="shared" si="46"/>
        <v>3.9632206711083477E-3</v>
      </c>
      <c r="AX74" s="68">
        <f t="shared" si="47"/>
        <v>5.6835572774975737E-2</v>
      </c>
      <c r="AY74" s="68">
        <f t="shared" si="48"/>
        <v>7.7892911604781668E-4</v>
      </c>
      <c r="AZ74" s="68">
        <f t="shared" si="49"/>
        <v>0.57358391260202046</v>
      </c>
      <c r="BA74" s="68">
        <f t="shared" si="50"/>
        <v>4.1613730767539299E-3</v>
      </c>
      <c r="BB74" s="68">
        <f t="shared" si="51"/>
        <v>1.161659118105243E-5</v>
      </c>
      <c r="BC74" s="68">
        <f t="shared" si="52"/>
        <v>0</v>
      </c>
      <c r="BD74" s="68">
        <f t="shared" si="53"/>
        <v>5.0161467424782202E-4</v>
      </c>
      <c r="BE74" s="68">
        <f t="shared" si="28"/>
        <v>0.9098448349181536</v>
      </c>
      <c r="BF74" s="68">
        <f t="shared" si="54"/>
        <v>0.36060537240872736</v>
      </c>
      <c r="BG74" s="68">
        <f t="shared" si="55"/>
        <v>3.9684997291625579E-3</v>
      </c>
      <c r="BH74" s="68">
        <f t="shared" si="56"/>
        <v>0.63125921178589184</v>
      </c>
      <c r="BI74" s="68">
        <f t="shared" si="57"/>
        <v>4.1669160762183698E-3</v>
      </c>
      <c r="BJ74" s="68">
        <f t="shared" si="58"/>
        <v>1.0000000000000002</v>
      </c>
      <c r="BK74" s="68">
        <f t="array" ref="BK74:BN74">MMULT(BF74:BI74,$Q$10:$T$13)</f>
        <v>0.26843420606445478</v>
      </c>
      <c r="BL74" s="68">
        <v>1.1807790586709603E-4</v>
      </c>
      <c r="BM74" s="68">
        <v>6.3747415983413547E-2</v>
      </c>
      <c r="BN74" s="68">
        <v>-7.5955742188108235E-3</v>
      </c>
      <c r="BO74" s="68">
        <f t="shared" si="59"/>
        <v>0.32470412573492463</v>
      </c>
      <c r="BP74" s="60">
        <v>81.099999999999994</v>
      </c>
      <c r="BQ74" s="60">
        <v>17.600000000000001</v>
      </c>
      <c r="BR74" s="61">
        <v>0.71</v>
      </c>
      <c r="BS74" s="60">
        <v>0.56999999999999995</v>
      </c>
      <c r="BT74" s="67">
        <f t="shared" si="38"/>
        <v>99.409999999999982</v>
      </c>
      <c r="BU74" s="67">
        <f>BP74/$BT74</f>
        <v>0.81581329846091954</v>
      </c>
      <c r="BV74" s="67">
        <f>BQ74/$BT74</f>
        <v>0.17704456292123533</v>
      </c>
      <c r="BW74" s="67">
        <f>BR74/$BT74</f>
        <v>7.1421386178452881E-3</v>
      </c>
    </row>
    <row r="75" spans="1:75" s="64" customFormat="1" x14ac:dyDescent="0.15">
      <c r="A75" s="62" t="s">
        <v>210</v>
      </c>
      <c r="B75" s="62"/>
      <c r="C75" s="71" t="s">
        <v>106</v>
      </c>
      <c r="D75" s="63">
        <v>43.224268999999993</v>
      </c>
      <c r="E75" s="63">
        <v>1.0395999999999999E-2</v>
      </c>
      <c r="F75" s="63">
        <v>0.44364299999999995</v>
      </c>
      <c r="G75" s="63">
        <v>7.9162386999999983</v>
      </c>
      <c r="H75" s="63">
        <v>0.10647599999999999</v>
      </c>
      <c r="I75" s="63">
        <v>47.602584999999998</v>
      </c>
      <c r="J75" s="63">
        <v>0.41993499999999995</v>
      </c>
      <c r="K75" s="63">
        <v>1.72E-3</v>
      </c>
      <c r="L75" s="63"/>
      <c r="M75" s="63">
        <v>3.8664999999999998E-2</v>
      </c>
      <c r="O75" s="65">
        <f t="shared" si="1"/>
        <v>0.85952692347418047</v>
      </c>
      <c r="P75" s="65">
        <f t="shared" si="2"/>
        <v>2.9070430942071848E-3</v>
      </c>
      <c r="Q75" s="65">
        <f t="shared" si="3"/>
        <v>0.15848731741955216</v>
      </c>
      <c r="R75" s="65">
        <f t="shared" si="4"/>
        <v>-2.092128398793976E-2</v>
      </c>
      <c r="S75" s="65">
        <f t="shared" si="40"/>
        <v>1</v>
      </c>
      <c r="T75" s="65">
        <f t="shared" si="5"/>
        <v>0.15523950759500904</v>
      </c>
      <c r="U75" s="65">
        <f t="shared" si="6"/>
        <v>2.8474703581961229E-3</v>
      </c>
      <c r="V75" s="65">
        <f t="shared" si="7"/>
        <v>0.84191302204679486</v>
      </c>
      <c r="W75" s="66">
        <f t="shared" si="17"/>
        <v>1</v>
      </c>
      <c r="X75" s="67">
        <f t="shared" si="41"/>
        <v>0.48936668546859635</v>
      </c>
      <c r="Y75" s="67">
        <f t="shared" si="42"/>
        <v>0.84191302204679486</v>
      </c>
      <c r="Z75" s="67">
        <f t="shared" si="30"/>
        <v>1</v>
      </c>
      <c r="AA75" s="67">
        <f t="shared" si="31"/>
        <v>0</v>
      </c>
      <c r="AB75" s="67">
        <f t="shared" si="32"/>
        <v>0</v>
      </c>
      <c r="AC75" s="67">
        <f t="shared" si="33"/>
        <v>0</v>
      </c>
      <c r="AD75" s="67">
        <f>(G75+I75)/D75</f>
        <v>1.2844363822555336</v>
      </c>
      <c r="AE75" s="67">
        <f t="shared" si="34"/>
        <v>1</v>
      </c>
      <c r="AF75" s="67">
        <f t="shared" si="35"/>
        <v>0</v>
      </c>
      <c r="AG75" s="67">
        <f t="shared" si="36"/>
        <v>0</v>
      </c>
      <c r="AH75" s="67">
        <f t="shared" si="37"/>
        <v>0</v>
      </c>
      <c r="AI75" s="67">
        <f>G75+I75</f>
        <v>55.518823699999999</v>
      </c>
      <c r="AJ75" s="67">
        <f>D75/60.08</f>
        <v>0.71944522303595193</v>
      </c>
      <c r="AK75" s="68">
        <f>E75/79.9</f>
        <v>1.3011264080100123E-4</v>
      </c>
      <c r="AL75" s="68">
        <f>F75/101.96</f>
        <v>4.3511475088269906E-3</v>
      </c>
      <c r="AM75" s="68">
        <f>G75/71.85</f>
        <v>0.11017729575504522</v>
      </c>
      <c r="AN75" s="68">
        <f>H75/70.94</f>
        <v>1.5009303636876231E-3</v>
      </c>
      <c r="AO75" s="68">
        <f>I75/40.3</f>
        <v>1.1812055831265509</v>
      </c>
      <c r="AP75" s="68">
        <f>J75/56.08</f>
        <v>7.4881419400855912E-3</v>
      </c>
      <c r="AQ75" s="68">
        <f>K75/61.98</f>
        <v>2.7750887383026784E-5</v>
      </c>
      <c r="AR75" s="68">
        <f>L75/94.2</f>
        <v>0</v>
      </c>
      <c r="AS75" s="68">
        <f>M75/(3*15.9994+2*52)</f>
        <v>2.543780123711991E-4</v>
      </c>
      <c r="AT75" s="68">
        <f t="shared" si="43"/>
        <v>2.0245805632707032</v>
      </c>
      <c r="AU75" s="68">
        <f t="shared" si="44"/>
        <v>0.35535519607759669</v>
      </c>
      <c r="AV75" s="68">
        <f t="shared" si="45"/>
        <v>6.4266467416245802E-5</v>
      </c>
      <c r="AW75" s="68">
        <f t="shared" si="46"/>
        <v>2.1491599730651006E-3</v>
      </c>
      <c r="AX75" s="68">
        <f t="shared" si="47"/>
        <v>5.4419813048611987E-2</v>
      </c>
      <c r="AY75" s="68">
        <f t="shared" si="48"/>
        <v>7.4135373564135929E-4</v>
      </c>
      <c r="AZ75" s="68">
        <f t="shared" si="49"/>
        <v>0.58343224495760104</v>
      </c>
      <c r="BA75" s="68">
        <f t="shared" si="50"/>
        <v>3.6986139627797881E-3</v>
      </c>
      <c r="BB75" s="68">
        <f t="shared" si="51"/>
        <v>1.3706981034232255E-5</v>
      </c>
      <c r="BC75" s="68">
        <f t="shared" si="52"/>
        <v>0</v>
      </c>
      <c r="BD75" s="68">
        <f t="shared" si="53"/>
        <v>1.2564479625362611E-4</v>
      </c>
      <c r="BE75" s="68">
        <f t="shared" si="28"/>
        <v>0.91468270366843918</v>
      </c>
      <c r="BF75" s="68">
        <f t="shared" si="54"/>
        <v>0.3556913144033601</v>
      </c>
      <c r="BG75" s="68">
        <f t="shared" si="55"/>
        <v>2.1511927899759489E-3</v>
      </c>
      <c r="BH75" s="68">
        <f t="shared" si="56"/>
        <v>0.63845538045144035</v>
      </c>
      <c r="BI75" s="68">
        <f t="shared" si="57"/>
        <v>3.702112355223565E-3</v>
      </c>
      <c r="BJ75" s="68">
        <f t="shared" si="58"/>
        <v>0.99999999999999989</v>
      </c>
      <c r="BK75" s="68">
        <f t="array" ref="BK75:BN75">MMULT(BF75:BI75,$Q$10:$T$13)</f>
        <v>0.28118631065809629</v>
      </c>
      <c r="BL75" s="68">
        <v>9.5101235372619438E-4</v>
      </c>
      <c r="BM75" s="68">
        <v>5.1847665098347775E-2</v>
      </c>
      <c r="BN75" s="68">
        <v>-6.8442052228231322E-3</v>
      </c>
      <c r="BO75" s="68">
        <f t="shared" si="59"/>
        <v>0.3271407828873471</v>
      </c>
      <c r="BP75" s="60">
        <v>82.6</v>
      </c>
      <c r="BQ75" s="60">
        <v>17.2</v>
      </c>
      <c r="BR75" s="61">
        <v>7.0000000000000007E-2</v>
      </c>
      <c r="BS75" s="60">
        <v>0.11</v>
      </c>
      <c r="BT75" s="67">
        <f t="shared" si="38"/>
        <v>99.86999999999999</v>
      </c>
      <c r="BU75" s="67">
        <f>BP75/$BT75</f>
        <v>0.82707519775708427</v>
      </c>
      <c r="BV75" s="67">
        <f>BQ75/$BT75</f>
        <v>0.17222389105837591</v>
      </c>
      <c r="BW75" s="67">
        <f>BR75/$BT75</f>
        <v>7.0091118453990205E-4</v>
      </c>
    </row>
    <row r="76" spans="1:75" s="64" customFormat="1" x14ac:dyDescent="0.15">
      <c r="A76" s="62" t="s">
        <v>210</v>
      </c>
      <c r="B76" s="62"/>
      <c r="C76" s="71" t="s">
        <v>107</v>
      </c>
      <c r="D76" s="63">
        <v>42.192956000000009</v>
      </c>
      <c r="E76" s="63">
        <v>1.3913999999999999E-2</v>
      </c>
      <c r="F76" s="63">
        <v>0.86447699999999994</v>
      </c>
      <c r="G76" s="63">
        <v>9.0484214000000005</v>
      </c>
      <c r="H76" s="63">
        <v>0.13647200000000004</v>
      </c>
      <c r="I76" s="63">
        <v>46.939364000000005</v>
      </c>
      <c r="J76" s="63">
        <v>0.51465099999999997</v>
      </c>
      <c r="K76" s="63">
        <v>5.5079999999999999E-3</v>
      </c>
      <c r="L76" s="63"/>
      <c r="M76" s="63">
        <v>4.0787999999999998E-2</v>
      </c>
      <c r="O76" s="65">
        <f t="shared" si="1"/>
        <v>0.89834802859494611</v>
      </c>
      <c r="P76" s="65">
        <f t="shared" si="2"/>
        <v>1.1744574368445516E-2</v>
      </c>
      <c r="Q76" s="65">
        <f t="shared" si="3"/>
        <v>0.10025489964366614</v>
      </c>
      <c r="R76" s="65">
        <f t="shared" si="4"/>
        <v>-1.0347502607057699E-2</v>
      </c>
      <c r="S76" s="65">
        <f t="shared" si="40"/>
        <v>1.0000000000000002</v>
      </c>
      <c r="T76" s="65">
        <f t="shared" si="5"/>
        <v>9.9228136245175708E-2</v>
      </c>
      <c r="U76" s="65">
        <f t="shared" si="6"/>
        <v>1.1624291976909246E-2</v>
      </c>
      <c r="V76" s="65">
        <f t="shared" si="7"/>
        <v>0.88914757177791504</v>
      </c>
      <c r="W76" s="66">
        <f t="shared" si="17"/>
        <v>1</v>
      </c>
      <c r="X76" s="67">
        <f t="shared" si="41"/>
        <v>0.52677216611929611</v>
      </c>
      <c r="Y76" s="67">
        <f t="shared" si="42"/>
        <v>0.88914757177791504</v>
      </c>
      <c r="Z76" s="67">
        <f t="shared" si="30"/>
        <v>1</v>
      </c>
      <c r="AA76" s="67">
        <f t="shared" si="31"/>
        <v>0</v>
      </c>
      <c r="AB76" s="67">
        <f t="shared" si="32"/>
        <v>0</v>
      </c>
      <c r="AC76" s="67">
        <f t="shared" si="33"/>
        <v>0</v>
      </c>
      <c r="AD76" s="67">
        <f>(G76+I76)/D76</f>
        <v>1.3269462656278455</v>
      </c>
      <c r="AE76" s="67">
        <f t="shared" si="34"/>
        <v>1</v>
      </c>
      <c r="AF76" s="67">
        <f t="shared" si="35"/>
        <v>0</v>
      </c>
      <c r="AG76" s="67">
        <f t="shared" si="36"/>
        <v>0</v>
      </c>
      <c r="AH76" s="67">
        <f t="shared" si="37"/>
        <v>0</v>
      </c>
      <c r="AI76" s="67">
        <f>G76+I76</f>
        <v>55.987785400000007</v>
      </c>
      <c r="AJ76" s="67">
        <f>D76/60.08</f>
        <v>0.7022795605858857</v>
      </c>
      <c r="AK76" s="68">
        <f>E76/79.9</f>
        <v>1.7414267834793489E-4</v>
      </c>
      <c r="AL76" s="68">
        <f>F76/101.96</f>
        <v>8.4785896429972543E-3</v>
      </c>
      <c r="AM76" s="68">
        <f>G76/71.85</f>
        <v>0.12593488378566459</v>
      </c>
      <c r="AN76" s="68">
        <f>H76/70.94</f>
        <v>1.9237665632929242E-3</v>
      </c>
      <c r="AO76" s="68">
        <f>I76/40.3</f>
        <v>1.1647484863523576</v>
      </c>
      <c r="AP76" s="68">
        <f>J76/56.08</f>
        <v>9.1770863052781735E-3</v>
      </c>
      <c r="AQ76" s="68">
        <f>K76/61.98</f>
        <v>8.8867376573088089E-5</v>
      </c>
      <c r="AR76" s="68">
        <f>L76/94.2</f>
        <v>0</v>
      </c>
      <c r="AS76" s="68">
        <f>M76/(3*15.9994+2*52)</f>
        <v>2.6834528303624648E-4</v>
      </c>
      <c r="AT76" s="68">
        <f t="shared" si="43"/>
        <v>2.0130737285734335</v>
      </c>
      <c r="AU76" s="68">
        <f t="shared" si="44"/>
        <v>0.34885933417031711</v>
      </c>
      <c r="AV76" s="68">
        <f t="shared" si="45"/>
        <v>8.6505862093457086E-5</v>
      </c>
      <c r="AW76" s="68">
        <f t="shared" si="46"/>
        <v>4.2117630977210234E-3</v>
      </c>
      <c r="AX76" s="68">
        <f t="shared" si="47"/>
        <v>6.2558505432838002E-2</v>
      </c>
      <c r="AY76" s="68">
        <f t="shared" si="48"/>
        <v>9.5563641608705668E-4</v>
      </c>
      <c r="AZ76" s="68">
        <f t="shared" si="49"/>
        <v>0.5785920653675003</v>
      </c>
      <c r="BA76" s="68">
        <f t="shared" si="50"/>
        <v>4.5587432665874211E-3</v>
      </c>
      <c r="BB76" s="68">
        <f t="shared" si="51"/>
        <v>4.4145117643586772E-5</v>
      </c>
      <c r="BC76" s="68">
        <f t="shared" si="52"/>
        <v>0</v>
      </c>
      <c r="BD76" s="68">
        <f t="shared" si="53"/>
        <v>1.3330126921203705E-4</v>
      </c>
      <c r="BE76" s="68">
        <f t="shared" si="28"/>
        <v>0.90242774742484089</v>
      </c>
      <c r="BF76" s="68">
        <f t="shared" si="54"/>
        <v>0.34928531858572781</v>
      </c>
      <c r="BG76" s="68">
        <f t="shared" si="55"/>
        <v>4.2169059884660798E-3</v>
      </c>
      <c r="BH76" s="68">
        <f t="shared" si="56"/>
        <v>0.64193346557866537</v>
      </c>
      <c r="BI76" s="68">
        <f t="shared" si="57"/>
        <v>4.5643098471407064E-3</v>
      </c>
      <c r="BJ76" s="68">
        <f t="shared" si="58"/>
        <v>1</v>
      </c>
      <c r="BK76" s="68">
        <f t="array" ref="BK76:BN76">MMULT(BF76:BI76,$Q$10:$T$13)</f>
        <v>0.29355265661904223</v>
      </c>
      <c r="BL76" s="68">
        <v>3.8377676546019271E-3</v>
      </c>
      <c r="BM76" s="68">
        <v>3.2760234555758487E-2</v>
      </c>
      <c r="BN76" s="68">
        <v>-3.3812473373210244E-3</v>
      </c>
      <c r="BO76" s="68">
        <f t="shared" si="59"/>
        <v>0.32676941149208161</v>
      </c>
      <c r="BP76" s="60">
        <v>85.4</v>
      </c>
      <c r="BQ76" s="60">
        <v>12.6</v>
      </c>
      <c r="BR76" s="61">
        <v>1.17</v>
      </c>
      <c r="BS76" s="60">
        <v>0.81</v>
      </c>
      <c r="BT76" s="67">
        <f t="shared" si="38"/>
        <v>99.17</v>
      </c>
      <c r="BU76" s="67">
        <f>BP76/$BT76</f>
        <v>0.86114752445295961</v>
      </c>
      <c r="BV76" s="67">
        <f>BQ76/$BT76</f>
        <v>0.12705455278814157</v>
      </c>
      <c r="BW76" s="67">
        <f>BR76/$BT76</f>
        <v>1.1797922758898859E-2</v>
      </c>
    </row>
    <row r="77" spans="1:75" s="64" customFormat="1" x14ac:dyDescent="0.15">
      <c r="A77" s="62" t="s">
        <v>210</v>
      </c>
      <c r="B77" s="62"/>
      <c r="C77" s="79" t="s">
        <v>108</v>
      </c>
      <c r="D77" s="63">
        <v>44.249032319672132</v>
      </c>
      <c r="E77" s="63">
        <v>1.8473926229508199E-2</v>
      </c>
      <c r="F77" s="63">
        <v>1.3879821721311474</v>
      </c>
      <c r="G77" s="63">
        <v>8.1706600940699197</v>
      </c>
      <c r="H77" s="63">
        <v>0.12694022745901637</v>
      </c>
      <c r="I77" s="63">
        <v>44.116548360655742</v>
      </c>
      <c r="J77" s="63">
        <v>1.4221084918032785</v>
      </c>
      <c r="K77" s="63">
        <v>8.7331967213114745E-3</v>
      </c>
      <c r="L77" s="63"/>
      <c r="M77" s="63">
        <v>0.25073059631147543</v>
      </c>
      <c r="O77" s="65">
        <f t="shared" si="1"/>
        <v>0.75511302895207411</v>
      </c>
      <c r="P77" s="65">
        <f t="shared" si="2"/>
        <v>4.3090805698932137E-2</v>
      </c>
      <c r="Q77" s="65">
        <f t="shared" si="3"/>
        <v>0.23240832894408156</v>
      </c>
      <c r="R77" s="65">
        <f t="shared" si="4"/>
        <v>-3.0612163595087897E-2</v>
      </c>
      <c r="S77" s="65">
        <f t="shared" si="40"/>
        <v>0.99999999999999989</v>
      </c>
      <c r="T77" s="65">
        <f t="shared" si="5"/>
        <v>0.22550512904230707</v>
      </c>
      <c r="U77" s="65">
        <f t="shared" si="6"/>
        <v>4.1810884075555964E-2</v>
      </c>
      <c r="V77" s="65">
        <f t="shared" si="7"/>
        <v>0.73268398688213698</v>
      </c>
      <c r="W77" s="66">
        <f t="shared" si="17"/>
        <v>1</v>
      </c>
      <c r="X77" s="67">
        <f t="shared" si="41"/>
        <v>0.47129434740948695</v>
      </c>
      <c r="Y77" s="67">
        <f t="shared" si="42"/>
        <v>0.73268398688213698</v>
      </c>
      <c r="Z77" s="67">
        <f t="shared" si="30"/>
        <v>1</v>
      </c>
      <c r="AA77" s="67">
        <f t="shared" si="31"/>
        <v>0</v>
      </c>
      <c r="AB77" s="67">
        <f t="shared" si="32"/>
        <v>0</v>
      </c>
      <c r="AC77" s="67">
        <f t="shared" si="33"/>
        <v>0</v>
      </c>
      <c r="AD77" s="67">
        <f>(G77+I77)/D77</f>
        <v>1.1816576705448072</v>
      </c>
      <c r="AE77" s="67">
        <f t="shared" si="34"/>
        <v>1</v>
      </c>
      <c r="AF77" s="67">
        <f t="shared" si="35"/>
        <v>0</v>
      </c>
      <c r="AG77" s="67">
        <f t="shared" si="36"/>
        <v>0</v>
      </c>
      <c r="AH77" s="67">
        <f t="shared" si="37"/>
        <v>0</v>
      </c>
      <c r="AI77" s="67">
        <f>G77+I77</f>
        <v>52.287208454725658</v>
      </c>
      <c r="AJ77" s="67">
        <f>D77/60.08</f>
        <v>0.73650186950186636</v>
      </c>
      <c r="AK77" s="68">
        <f>E77/79.9</f>
        <v>2.3121309423664827E-4</v>
      </c>
      <c r="AL77" s="68">
        <f>F77/101.96</f>
        <v>1.3613006788261548E-2</v>
      </c>
      <c r="AM77" s="68">
        <f>G77/71.85</f>
        <v>0.11371830332734753</v>
      </c>
      <c r="AN77" s="68">
        <f>H77/70.94</f>
        <v>1.7894026988866136E-3</v>
      </c>
      <c r="AO77" s="68">
        <f>I77/40.3</f>
        <v>1.0947034332668919</v>
      </c>
      <c r="AP77" s="68">
        <f>J77/56.08</f>
        <v>2.5358567970814525E-2</v>
      </c>
      <c r="AQ77" s="68">
        <f>K77/61.98</f>
        <v>1.4090346436449621E-4</v>
      </c>
      <c r="AR77" s="68">
        <f>L77/94.2</f>
        <v>0</v>
      </c>
      <c r="AS77" s="68">
        <f>M77/(3*15.9994+2*52)</f>
        <v>1.6495629310838908E-3</v>
      </c>
      <c r="AT77" s="68">
        <f t="shared" si="43"/>
        <v>1.9877062630437536</v>
      </c>
      <c r="AU77" s="68">
        <f t="shared" si="44"/>
        <v>0.37052852486064458</v>
      </c>
      <c r="AV77" s="68">
        <f t="shared" si="45"/>
        <v>1.1632156045159011E-4</v>
      </c>
      <c r="AW77" s="68">
        <f t="shared" si="46"/>
        <v>6.8486008427704479E-3</v>
      </c>
      <c r="AX77" s="68">
        <f t="shared" si="47"/>
        <v>5.7210819043862091E-2</v>
      </c>
      <c r="AY77" s="68">
        <f t="shared" si="48"/>
        <v>9.002349754367228E-4</v>
      </c>
      <c r="AZ77" s="68">
        <f t="shared" si="49"/>
        <v>0.55073702469024977</v>
      </c>
      <c r="BA77" s="68">
        <f t="shared" si="50"/>
        <v>1.2757703913446052E-2</v>
      </c>
      <c r="BB77" s="68">
        <f t="shared" si="51"/>
        <v>7.0887468125563094E-5</v>
      </c>
      <c r="BC77" s="68">
        <f t="shared" si="52"/>
        <v>0</v>
      </c>
      <c r="BD77" s="68">
        <f t="shared" si="53"/>
        <v>8.29882645013118E-4</v>
      </c>
      <c r="BE77" s="68">
        <f t="shared" si="28"/>
        <v>0.90589518552699499</v>
      </c>
      <c r="BF77" s="68">
        <f t="shared" si="54"/>
        <v>0.37124031380750083</v>
      </c>
      <c r="BG77" s="68">
        <f t="shared" si="55"/>
        <v>6.8617570724646337E-3</v>
      </c>
      <c r="BH77" s="68">
        <f t="shared" si="56"/>
        <v>0.60911571753167648</v>
      </c>
      <c r="BI77" s="68">
        <f t="shared" si="57"/>
        <v>1.2782211588357913E-2</v>
      </c>
      <c r="BJ77" s="68">
        <f t="shared" si="58"/>
        <v>0.99999999999999989</v>
      </c>
      <c r="BK77" s="68">
        <f t="array" ref="BK77:BN77">MMULT(BF77:BI77,$Q$10:$T$13)</f>
        <v>0.24183441028163183</v>
      </c>
      <c r="BL77" s="68">
        <v>1.3800370520984651E-2</v>
      </c>
      <c r="BM77" s="68">
        <v>7.4431679788031668E-2</v>
      </c>
      <c r="BN77" s="68">
        <v>-9.8039290101201281E-3</v>
      </c>
      <c r="BO77" s="68">
        <f t="shared" si="59"/>
        <v>0.32026253158052803</v>
      </c>
      <c r="BP77" s="80">
        <v>71.803278688524586</v>
      </c>
      <c r="BQ77" s="80">
        <v>23.483606557377048</v>
      </c>
      <c r="BR77" s="81">
        <v>4.139344262295082</v>
      </c>
      <c r="BS77" s="80">
        <v>0.57377049180327866</v>
      </c>
      <c r="BT77" s="67">
        <f t="shared" si="38"/>
        <v>99.426229508196712</v>
      </c>
      <c r="BU77" s="67">
        <f>BP77/$BT77</f>
        <v>0.72217642209398192</v>
      </c>
      <c r="BV77" s="67">
        <f>BQ77/$BT77</f>
        <v>0.23619126133553175</v>
      </c>
      <c r="BW77" s="67">
        <f>BR77/$BT77</f>
        <v>4.1632316570486404E-2</v>
      </c>
    </row>
    <row r="78" spans="1:75" s="64" customFormat="1" x14ac:dyDescent="0.15">
      <c r="A78" s="62" t="s">
        <v>210</v>
      </c>
      <c r="B78" s="62"/>
      <c r="C78" s="56" t="s">
        <v>109</v>
      </c>
      <c r="D78" s="63">
        <v>44.567398994163071</v>
      </c>
      <c r="E78" s="63">
        <v>4.429252480829951E-2</v>
      </c>
      <c r="F78" s="63">
        <v>2.7095924203127346</v>
      </c>
      <c r="G78" s="63">
        <v>7.8967813167192897</v>
      </c>
      <c r="H78" s="63">
        <v>0.1273403578409262</v>
      </c>
      <c r="I78" s="63">
        <v>42.271454130290131</v>
      </c>
      <c r="J78" s="63">
        <v>1.8434690539016689</v>
      </c>
      <c r="K78" s="63">
        <v>7.0268116824537652E-2</v>
      </c>
      <c r="L78" s="63"/>
      <c r="M78" s="63">
        <v>0.20929985453315289</v>
      </c>
      <c r="O78" s="65">
        <f t="shared" si="1"/>
        <v>0.69942594194087082</v>
      </c>
      <c r="P78" s="65">
        <f t="shared" si="2"/>
        <v>5.7928998695736846E-2</v>
      </c>
      <c r="Q78" s="65">
        <f t="shared" si="3"/>
        <v>0.27024459548462815</v>
      </c>
      <c r="R78" s="65">
        <f t="shared" si="4"/>
        <v>-2.7599536121235699E-2</v>
      </c>
      <c r="S78" s="65">
        <f t="shared" si="40"/>
        <v>1</v>
      </c>
      <c r="T78" s="65">
        <f t="shared" si="5"/>
        <v>0.26298629571660764</v>
      </c>
      <c r="U78" s="65">
        <f t="shared" si="6"/>
        <v>5.6373126553165752E-2</v>
      </c>
      <c r="V78" s="65">
        <f t="shared" si="7"/>
        <v>0.68064057773022668</v>
      </c>
      <c r="W78" s="66">
        <f t="shared" si="17"/>
        <v>1</v>
      </c>
      <c r="X78" s="67">
        <f t="shared" si="41"/>
        <v>0.4580621003549909</v>
      </c>
      <c r="Y78" s="67">
        <f t="shared" si="42"/>
        <v>0.68064057773022668</v>
      </c>
      <c r="Z78" s="67">
        <f t="shared" si="30"/>
        <v>1</v>
      </c>
      <c r="AA78" s="67">
        <f t="shared" si="31"/>
        <v>0</v>
      </c>
      <c r="AB78" s="67">
        <f t="shared" si="32"/>
        <v>0</v>
      </c>
      <c r="AC78" s="67">
        <f t="shared" si="33"/>
        <v>0</v>
      </c>
      <c r="AD78" s="67">
        <f>(G78+I78)/D78</f>
        <v>1.1256711537861988</v>
      </c>
      <c r="AE78" s="67">
        <f t="shared" si="34"/>
        <v>1</v>
      </c>
      <c r="AF78" s="67">
        <f t="shared" si="35"/>
        <v>0</v>
      </c>
      <c r="AG78" s="67">
        <f t="shared" si="36"/>
        <v>0</v>
      </c>
      <c r="AH78" s="67">
        <f t="shared" si="37"/>
        <v>0</v>
      </c>
      <c r="AI78" s="67">
        <f>G78+I78</f>
        <v>50.168235447009423</v>
      </c>
      <c r="AJ78" s="67">
        <f>D78/60.08</f>
        <v>0.74180091534891934</v>
      </c>
      <c r="AK78" s="68">
        <f>E78/79.9</f>
        <v>5.5434949697496258E-4</v>
      </c>
      <c r="AL78" s="68">
        <f>F78/101.96</f>
        <v>2.6575053161168448E-2</v>
      </c>
      <c r="AM78" s="68">
        <f>G78/71.85</f>
        <v>0.1099064901422309</v>
      </c>
      <c r="AN78" s="68">
        <f>H78/70.94</f>
        <v>1.795043104608489E-3</v>
      </c>
      <c r="AO78" s="68">
        <f>I78/40.3</f>
        <v>1.0489194573272986</v>
      </c>
      <c r="AP78" s="68">
        <f>J78/56.08</f>
        <v>3.2872130062440601E-2</v>
      </c>
      <c r="AQ78" s="68">
        <f>K78/61.98</f>
        <v>1.1337224398925083E-3</v>
      </c>
      <c r="AR78" s="68">
        <f>L78/94.2</f>
        <v>0</v>
      </c>
      <c r="AS78" s="68">
        <f>M78/(3*15.9994+2*52)</f>
        <v>1.376989033640878E-3</v>
      </c>
      <c r="AT78" s="68">
        <f t="shared" si="43"/>
        <v>1.9649341501171746</v>
      </c>
      <c r="AU78" s="68">
        <f t="shared" si="44"/>
        <v>0.3775194783523324</v>
      </c>
      <c r="AV78" s="68">
        <f t="shared" si="45"/>
        <v>2.8212115756749668E-4</v>
      </c>
      <c r="AW78" s="68">
        <f t="shared" si="46"/>
        <v>1.3524653311961473E-2</v>
      </c>
      <c r="AX78" s="68">
        <f t="shared" si="47"/>
        <v>5.5933930475826309E-2</v>
      </c>
      <c r="AY78" s="68">
        <f t="shared" si="48"/>
        <v>9.1353855522407481E-4</v>
      </c>
      <c r="AZ78" s="68">
        <f t="shared" si="49"/>
        <v>0.53381913957001992</v>
      </c>
      <c r="BA78" s="68">
        <f t="shared" si="50"/>
        <v>1.6729379994988809E-2</v>
      </c>
      <c r="BB78" s="68">
        <f t="shared" si="51"/>
        <v>5.7697731999054578E-4</v>
      </c>
      <c r="BC78" s="68">
        <f t="shared" si="52"/>
        <v>0</v>
      </c>
      <c r="BD78" s="68">
        <f t="shared" si="53"/>
        <v>7.0078126208899378E-4</v>
      </c>
      <c r="BE78" s="68">
        <f t="shared" si="28"/>
        <v>0.90515703382183654</v>
      </c>
      <c r="BF78" s="68">
        <f t="shared" si="54"/>
        <v>0.37845555725143376</v>
      </c>
      <c r="BG78" s="68">
        <f t="shared" si="55"/>
        <v>1.3558188383153674E-2</v>
      </c>
      <c r="BH78" s="68">
        <f t="shared" si="56"/>
        <v>0.59121539301513926</v>
      </c>
      <c r="BI78" s="68">
        <f t="shared" si="57"/>
        <v>1.6770861350273322E-2</v>
      </c>
      <c r="BJ78" s="68">
        <f t="shared" si="58"/>
        <v>1</v>
      </c>
      <c r="BK78" s="68">
        <f t="array" ref="BK78:BN78">MMULT(BF78:BI78,$Q$10:$T$13)</f>
        <v>0.21924369090896073</v>
      </c>
      <c r="BL78" s="68">
        <v>1.8158559360080782E-2</v>
      </c>
      <c r="BM78" s="68">
        <v>8.471150269009875E-2</v>
      </c>
      <c r="BN78" s="68">
        <v>-8.6514151159501132E-3</v>
      </c>
      <c r="BO78" s="68">
        <f t="shared" si="59"/>
        <v>0.31346233784319011</v>
      </c>
      <c r="BP78" s="57">
        <v>63.960306720793866</v>
      </c>
      <c r="BQ78" s="57">
        <v>28.46188543076229</v>
      </c>
      <c r="BR78" s="58">
        <v>6.2697338746053228</v>
      </c>
      <c r="BS78" s="57">
        <v>1.3080739738385205</v>
      </c>
      <c r="BT78" s="67">
        <f t="shared" si="38"/>
        <v>98.691926026161482</v>
      </c>
      <c r="BU78" s="67">
        <f>BP78/$BT78</f>
        <v>0.64808043875685561</v>
      </c>
      <c r="BV78" s="67">
        <f>BQ78/$BT78</f>
        <v>0.28839122486288848</v>
      </c>
      <c r="BW78" s="67">
        <f>BR78/$BT78</f>
        <v>6.3528336380255943E-2</v>
      </c>
    </row>
    <row r="79" spans="1:75" s="64" customFormat="1" x14ac:dyDescent="0.15">
      <c r="A79" s="62" t="s">
        <v>210</v>
      </c>
      <c r="B79" s="62"/>
      <c r="C79" s="77" t="s">
        <v>110</v>
      </c>
      <c r="D79" s="63">
        <v>44.185128999999996</v>
      </c>
      <c r="E79" s="63">
        <v>1.0978999999999999E-2</v>
      </c>
      <c r="F79" s="63">
        <v>1.138463</v>
      </c>
      <c r="G79" s="63">
        <v>7.8090054000000011</v>
      </c>
      <c r="H79" s="63">
        <v>0.112387</v>
      </c>
      <c r="I79" s="63">
        <v>45.271394999999991</v>
      </c>
      <c r="J79" s="63">
        <v>0.97655599999999998</v>
      </c>
      <c r="K79" s="63">
        <v>1.0592000000000001E-2</v>
      </c>
      <c r="L79" s="63"/>
      <c r="M79" s="63">
        <v>0.22531299999999999</v>
      </c>
      <c r="O79" s="65">
        <f t="shared" si="1"/>
        <v>0.77466185606480076</v>
      </c>
      <c r="P79" s="65">
        <f t="shared" si="2"/>
        <v>2.0962774762770343E-2</v>
      </c>
      <c r="Q79" s="65">
        <f t="shared" si="3"/>
        <v>0.23391667214974013</v>
      </c>
      <c r="R79" s="65">
        <f t="shared" si="4"/>
        <v>-2.9541302977311265E-2</v>
      </c>
      <c r="S79" s="65">
        <f t="shared" si="40"/>
        <v>1</v>
      </c>
      <c r="T79" s="65">
        <f t="shared" si="5"/>
        <v>0.22720474785545841</v>
      </c>
      <c r="U79" s="65">
        <f t="shared" si="6"/>
        <v>2.0361276135448365E-2</v>
      </c>
      <c r="V79" s="65">
        <f t="shared" si="7"/>
        <v>0.75243397600909312</v>
      </c>
      <c r="W79" s="66">
        <f t="shared" si="17"/>
        <v>0.99999999999999989</v>
      </c>
      <c r="X79" s="67">
        <f t="shared" si="41"/>
        <v>0.45792913511196115</v>
      </c>
      <c r="Y79" s="67">
        <f t="shared" si="42"/>
        <v>0.75243397600909312</v>
      </c>
      <c r="Z79" s="67">
        <f t="shared" si="30"/>
        <v>1</v>
      </c>
      <c r="AA79" s="67">
        <f t="shared" si="31"/>
        <v>0</v>
      </c>
      <c r="AB79" s="67">
        <f t="shared" si="32"/>
        <v>0</v>
      </c>
      <c r="AC79" s="67">
        <f t="shared" si="33"/>
        <v>0</v>
      </c>
      <c r="AD79" s="67">
        <f>(G79+I79)/D79</f>
        <v>1.2013182172671715</v>
      </c>
      <c r="AE79" s="67">
        <f t="shared" si="34"/>
        <v>1</v>
      </c>
      <c r="AF79" s="67">
        <f t="shared" si="35"/>
        <v>0</v>
      </c>
      <c r="AG79" s="67">
        <f t="shared" si="36"/>
        <v>0</v>
      </c>
      <c r="AH79" s="67">
        <f t="shared" si="37"/>
        <v>0</v>
      </c>
      <c r="AI79" s="67">
        <f>G79+I79</f>
        <v>53.080400399999995</v>
      </c>
      <c r="AJ79" s="67">
        <f>D79/60.08</f>
        <v>0.73543823235685746</v>
      </c>
      <c r="AK79" s="68">
        <f>E79/79.9</f>
        <v>1.374092615769712E-4</v>
      </c>
      <c r="AL79" s="68">
        <f>F79/101.96</f>
        <v>1.1165780698313066E-2</v>
      </c>
      <c r="AM79" s="68">
        <f>G79/71.85</f>
        <v>0.10868483507306892</v>
      </c>
      <c r="AN79" s="68">
        <f>H79/70.94</f>
        <v>1.5842542994079505E-3</v>
      </c>
      <c r="AO79" s="68">
        <f>I79/40.3</f>
        <v>1.1233596774193546</v>
      </c>
      <c r="AP79" s="68">
        <f>J79/56.08</f>
        <v>1.7413623395149787E-2</v>
      </c>
      <c r="AQ79" s="68">
        <f>K79/61.98</f>
        <v>1.708938367215231E-4</v>
      </c>
      <c r="AR79" s="68">
        <f>L79/94.2</f>
        <v>0</v>
      </c>
      <c r="AS79" s="68">
        <f>M79/(3*15.9994+2*52)</f>
        <v>1.48233992244645E-3</v>
      </c>
      <c r="AT79" s="68">
        <f t="shared" si="43"/>
        <v>1.999437046262897</v>
      </c>
      <c r="AU79" s="68">
        <f t="shared" si="44"/>
        <v>0.36782264974606155</v>
      </c>
      <c r="AV79" s="68">
        <f t="shared" si="45"/>
        <v>6.8723974997762376E-5</v>
      </c>
      <c r="AW79" s="68">
        <f t="shared" si="46"/>
        <v>5.5844622461021093E-3</v>
      </c>
      <c r="AX79" s="68">
        <f t="shared" si="47"/>
        <v>5.435771797677217E-2</v>
      </c>
      <c r="AY79" s="68">
        <f t="shared" si="48"/>
        <v>7.9235017795086112E-4</v>
      </c>
      <c r="AZ79" s="68">
        <f t="shared" si="49"/>
        <v>0.56183798310579525</v>
      </c>
      <c r="BA79" s="68">
        <f t="shared" si="50"/>
        <v>8.7092631536947861E-3</v>
      </c>
      <c r="BB79" s="68">
        <f t="shared" si="51"/>
        <v>8.5470976463568552E-5</v>
      </c>
      <c r="BC79" s="68">
        <f t="shared" si="52"/>
        <v>0</v>
      </c>
      <c r="BD79" s="68">
        <f t="shared" si="53"/>
        <v>7.4137864216183163E-4</v>
      </c>
      <c r="BE79" s="68">
        <f t="shared" si="28"/>
        <v>0.91178497694600369</v>
      </c>
      <c r="BF79" s="68">
        <f t="shared" si="54"/>
        <v>0.36844455607076043</v>
      </c>
      <c r="BG79" s="68">
        <f t="shared" si="55"/>
        <v>5.5939043301969603E-3</v>
      </c>
      <c r="BH79" s="68">
        <f t="shared" si="56"/>
        <v>0.61723755101763822</v>
      </c>
      <c r="BI79" s="68">
        <f t="shared" si="57"/>
        <v>8.7239885814042791E-3</v>
      </c>
      <c r="BJ79" s="68">
        <f t="shared" si="58"/>
        <v>1</v>
      </c>
      <c r="BK79" s="68">
        <f t="array" ref="BK79:BN79">MMULT(BF79:BI79,$Q$10:$T$13)</f>
        <v>0.24931404624450731</v>
      </c>
      <c r="BL79" s="68">
        <v>6.7465748515973568E-3</v>
      </c>
      <c r="BM79" s="68">
        <v>7.5282797986148925E-2</v>
      </c>
      <c r="BN79" s="68">
        <v>-9.5074537605634897E-3</v>
      </c>
      <c r="BO79" s="68">
        <f t="shared" si="59"/>
        <v>0.32183596532169012</v>
      </c>
      <c r="BP79" s="60">
        <v>74.099999999999994</v>
      </c>
      <c r="BQ79" s="60">
        <v>22</v>
      </c>
      <c r="BR79" s="61">
        <v>2.58</v>
      </c>
      <c r="BS79" s="60">
        <v>1.27</v>
      </c>
      <c r="BT79" s="67">
        <f t="shared" si="38"/>
        <v>98.679999999999993</v>
      </c>
      <c r="BU79" s="67">
        <f>BP79/$BT79</f>
        <v>0.75091203891366032</v>
      </c>
      <c r="BV79" s="67">
        <f>BQ79/$BT79</f>
        <v>0.22294284556141064</v>
      </c>
      <c r="BW79" s="67">
        <f>BR79/$BT79</f>
        <v>2.6145115524929066E-2</v>
      </c>
    </row>
    <row r="80" spans="1:75" s="64" customFormat="1" x14ac:dyDescent="0.15">
      <c r="A80" s="62" t="s">
        <v>210</v>
      </c>
      <c r="B80" s="62"/>
      <c r="C80" s="56" t="s">
        <v>111</v>
      </c>
      <c r="D80" s="63">
        <v>42.460701634099614</v>
      </c>
      <c r="E80" s="63">
        <v>2.7935461538461537E-2</v>
      </c>
      <c r="F80" s="63">
        <v>1.9624092953138814</v>
      </c>
      <c r="G80" s="63">
        <v>8.4556513179339809</v>
      </c>
      <c r="H80" s="63">
        <v>0.13241049322133805</v>
      </c>
      <c r="I80" s="63">
        <v>45.046440029691297</v>
      </c>
      <c r="J80" s="63">
        <v>1.4350651963601528</v>
      </c>
      <c r="K80" s="63">
        <v>5.6843931034482764E-2</v>
      </c>
      <c r="L80" s="63"/>
      <c r="M80" s="63">
        <v>0.15937688586796345</v>
      </c>
      <c r="O80" s="65">
        <f t="shared" si="1"/>
        <v>0.85324907065762401</v>
      </c>
      <c r="P80" s="65">
        <f t="shared" si="2"/>
        <v>5.4120737348311E-2</v>
      </c>
      <c r="Q80" s="65">
        <f t="shared" si="3"/>
        <v>0.10078376319113781</v>
      </c>
      <c r="R80" s="65">
        <f t="shared" si="4"/>
        <v>-8.1535711970728165E-3</v>
      </c>
      <c r="S80" s="65">
        <f t="shared" si="40"/>
        <v>1</v>
      </c>
      <c r="T80" s="65">
        <f t="shared" si="5"/>
        <v>9.9968661591376448E-2</v>
      </c>
      <c r="U80" s="65">
        <f t="shared" si="6"/>
        <v>5.3683028949695143E-2</v>
      </c>
      <c r="V80" s="65">
        <f t="shared" si="7"/>
        <v>0.84634830945892847</v>
      </c>
      <c r="W80" s="66">
        <f t="shared" si="17"/>
        <v>1</v>
      </c>
      <c r="X80" s="67">
        <f t="shared" si="41"/>
        <v>0.55062724672433894</v>
      </c>
      <c r="Y80" s="67">
        <f t="shared" si="42"/>
        <v>0.84634830945892847</v>
      </c>
      <c r="Z80" s="67">
        <f t="shared" si="30"/>
        <v>1</v>
      </c>
      <c r="AA80" s="67">
        <f t="shared" si="31"/>
        <v>0</v>
      </c>
      <c r="AB80" s="67">
        <f t="shared" si="32"/>
        <v>0</v>
      </c>
      <c r="AC80" s="67">
        <f t="shared" si="33"/>
        <v>0</v>
      </c>
      <c r="AD80" s="67">
        <f>(G80+I80)/D80</f>
        <v>1.2600378535586534</v>
      </c>
      <c r="AE80" s="67">
        <f t="shared" si="34"/>
        <v>1</v>
      </c>
      <c r="AF80" s="67">
        <f t="shared" si="35"/>
        <v>0</v>
      </c>
      <c r="AG80" s="67">
        <f t="shared" si="36"/>
        <v>0</v>
      </c>
      <c r="AH80" s="67">
        <f t="shared" si="37"/>
        <v>0</v>
      </c>
      <c r="AI80" s="67">
        <f>G80+I80</f>
        <v>53.502091347625282</v>
      </c>
      <c r="AJ80" s="67">
        <f>D80/60.08</f>
        <v>0.70673604584053951</v>
      </c>
      <c r="AK80" s="68">
        <f>E80/79.9</f>
        <v>3.496303071146625E-4</v>
      </c>
      <c r="AL80" s="68">
        <f>F80/101.96</f>
        <v>1.9246854602921554E-2</v>
      </c>
      <c r="AM80" s="68">
        <f>G80/71.85</f>
        <v>0.1176847782593456</v>
      </c>
      <c r="AN80" s="68">
        <f>H80/70.94</f>
        <v>1.8665138599004518E-3</v>
      </c>
      <c r="AO80" s="68">
        <f>I80/40.3</f>
        <v>1.1177776682305534</v>
      </c>
      <c r="AP80" s="68">
        <f>J80/56.08</f>
        <v>2.5589607638376477E-2</v>
      </c>
      <c r="AQ80" s="68">
        <f>K80/61.98</f>
        <v>9.1713344682934446E-4</v>
      </c>
      <c r="AR80" s="68">
        <f>L80/94.2</f>
        <v>0</v>
      </c>
      <c r="AS80" s="68">
        <f>M80/(3*15.9994+2*52)</f>
        <v>1.0485445608432432E-3</v>
      </c>
      <c r="AT80" s="68">
        <f t="shared" si="43"/>
        <v>1.9912167767464244</v>
      </c>
      <c r="AU80" s="68">
        <f t="shared" si="44"/>
        <v>0.35492672324472901</v>
      </c>
      <c r="AV80" s="68">
        <f t="shared" si="45"/>
        <v>1.7558626021921413E-4</v>
      </c>
      <c r="AW80" s="68">
        <f t="shared" si="46"/>
        <v>9.6658760752157853E-3</v>
      </c>
      <c r="AX80" s="68">
        <f t="shared" si="47"/>
        <v>5.9101941904908133E-2</v>
      </c>
      <c r="AY80" s="68">
        <f t="shared" si="48"/>
        <v>9.3737351035695236E-4</v>
      </c>
      <c r="AZ80" s="68">
        <f t="shared" si="49"/>
        <v>0.56135408323395175</v>
      </c>
      <c r="BA80" s="68">
        <f t="shared" si="50"/>
        <v>1.285124148069351E-2</v>
      </c>
      <c r="BB80" s="68">
        <f t="shared" si="51"/>
        <v>4.605894534134586E-4</v>
      </c>
      <c r="BC80" s="68">
        <f t="shared" si="52"/>
        <v>0</v>
      </c>
      <c r="BD80" s="68">
        <f t="shared" si="53"/>
        <v>5.2658483651213839E-4</v>
      </c>
      <c r="BE80" s="68">
        <f t="shared" si="28"/>
        <v>0.90474435010655119</v>
      </c>
      <c r="BF80" s="68">
        <f t="shared" si="54"/>
        <v>0.35567368566642127</v>
      </c>
      <c r="BG80" s="68">
        <f t="shared" si="55"/>
        <v>9.6862184324632613E-3</v>
      </c>
      <c r="BH80" s="68">
        <f t="shared" si="56"/>
        <v>0.62176180828996885</v>
      </c>
      <c r="BI80" s="68">
        <f t="shared" si="57"/>
        <v>1.2878287611146618E-2</v>
      </c>
      <c r="BJ80" s="68">
        <f t="shared" si="58"/>
        <v>1</v>
      </c>
      <c r="BK80" s="68">
        <f t="array" ref="BK80:BN80">MMULT(BF80:BI80,$Q$10:$T$13)</f>
        <v>0.27399217441205159</v>
      </c>
      <c r="BL80" s="68">
        <v>1.7379050287647406E-2</v>
      </c>
      <c r="BM80" s="68">
        <v>3.2363307938778355E-2</v>
      </c>
      <c r="BN80" s="68">
        <v>-2.6182445177322434E-3</v>
      </c>
      <c r="BO80" s="68">
        <f t="shared" si="59"/>
        <v>0.32111628812074511</v>
      </c>
      <c r="BP80" s="57">
        <v>78.103448275862064</v>
      </c>
      <c r="BQ80" s="57">
        <v>14.913793103448276</v>
      </c>
      <c r="BR80" s="58">
        <v>5.6465517241379315</v>
      </c>
      <c r="BS80" s="57">
        <v>1.3362068965517242</v>
      </c>
      <c r="BT80" s="67">
        <f t="shared" si="38"/>
        <v>98.66379310344827</v>
      </c>
      <c r="BU80" s="67">
        <f>BP80/$BT80</f>
        <v>0.79161205766710352</v>
      </c>
      <c r="BV80" s="67">
        <f>BQ80/$BT80</f>
        <v>0.15115771079073831</v>
      </c>
      <c r="BW80" s="67">
        <f>BR80/$BT80</f>
        <v>5.7230231542158158E-2</v>
      </c>
    </row>
    <row r="81" spans="1:75" s="64" customFormat="1" x14ac:dyDescent="0.15">
      <c r="A81" s="62" t="s">
        <v>210</v>
      </c>
      <c r="B81" s="62"/>
      <c r="C81" s="69" t="s">
        <v>112</v>
      </c>
      <c r="D81" s="63">
        <v>44.36889</v>
      </c>
      <c r="E81" s="63">
        <v>2.819E-2</v>
      </c>
      <c r="F81" s="63">
        <v>1.17822</v>
      </c>
      <c r="G81" s="63">
        <v>8.4296780000000009</v>
      </c>
      <c r="H81" s="63">
        <v>0.12241</v>
      </c>
      <c r="I81" s="63">
        <v>44.282909999999994</v>
      </c>
      <c r="J81" s="63">
        <v>1.0854700000000002</v>
      </c>
      <c r="K81" s="63">
        <v>1.6280000000000003E-2</v>
      </c>
      <c r="L81" s="63"/>
      <c r="M81" s="63">
        <v>0.19745000000000001</v>
      </c>
      <c r="O81" s="65">
        <f t="shared" si="1"/>
        <v>0.75175866053368201</v>
      </c>
      <c r="P81" s="65">
        <f t="shared" si="2"/>
        <v>2.435283875512249E-2</v>
      </c>
      <c r="Q81" s="65">
        <f t="shared" si="3"/>
        <v>0.257029430269896</v>
      </c>
      <c r="R81" s="65">
        <f t="shared" si="4"/>
        <v>-3.3140929558700578E-2</v>
      </c>
      <c r="S81" s="65">
        <f t="shared" si="40"/>
        <v>1</v>
      </c>
      <c r="T81" s="65">
        <f t="shared" si="5"/>
        <v>0.24878448129984015</v>
      </c>
      <c r="U81" s="65">
        <f t="shared" si="6"/>
        <v>2.3571652287093733E-2</v>
      </c>
      <c r="V81" s="65">
        <f t="shared" si="7"/>
        <v>0.72764386641306611</v>
      </c>
      <c r="W81" s="66">
        <f t="shared" si="17"/>
        <v>1</v>
      </c>
      <c r="X81" s="67">
        <f t="shared" si="41"/>
        <v>0.44732358173415943</v>
      </c>
      <c r="Y81" s="67">
        <f t="shared" si="42"/>
        <v>0.72764386641306611</v>
      </c>
      <c r="Z81" s="67">
        <f t="shared" si="30"/>
        <v>1</v>
      </c>
      <c r="AA81" s="67">
        <f t="shared" si="31"/>
        <v>0</v>
      </c>
      <c r="AB81" s="67">
        <f t="shared" si="32"/>
        <v>0</v>
      </c>
      <c r="AC81" s="67">
        <f t="shared" si="33"/>
        <v>0</v>
      </c>
      <c r="AD81" s="67">
        <f>(G81+I81)/D81</f>
        <v>1.1880528902120382</v>
      </c>
      <c r="AE81" s="67">
        <f t="shared" si="34"/>
        <v>1</v>
      </c>
      <c r="AF81" s="67">
        <f t="shared" si="35"/>
        <v>0</v>
      </c>
      <c r="AG81" s="67">
        <f t="shared" si="36"/>
        <v>0</v>
      </c>
      <c r="AH81" s="67">
        <f t="shared" si="37"/>
        <v>0</v>
      </c>
      <c r="AI81" s="67">
        <f>G81+I81</f>
        <v>52.712587999999997</v>
      </c>
      <c r="AJ81" s="67">
        <f>D81/60.08</f>
        <v>0.73849683754993345</v>
      </c>
      <c r="AK81" s="68">
        <f>E81/79.9</f>
        <v>3.5281602002503127E-4</v>
      </c>
      <c r="AL81" s="68">
        <f>F81/101.96</f>
        <v>1.15557081208317E-2</v>
      </c>
      <c r="AM81" s="68">
        <f>G81/71.85</f>
        <v>0.11732328462073767</v>
      </c>
      <c r="AN81" s="68">
        <f>H81/70.94</f>
        <v>1.7255427121511137E-3</v>
      </c>
      <c r="AO81" s="68">
        <f>I81/40.3</f>
        <v>1.0988315136476425</v>
      </c>
      <c r="AP81" s="68">
        <f>J81/56.08</f>
        <v>1.9355741797432244E-2</v>
      </c>
      <c r="AQ81" s="68">
        <f>K81/61.98</f>
        <v>2.6266537592771868E-4</v>
      </c>
      <c r="AR81" s="68">
        <f>L81/94.2</f>
        <v>0</v>
      </c>
      <c r="AS81" s="68">
        <f>M81/(3*15.9994+2*52)</f>
        <v>1.2990285411274608E-3</v>
      </c>
      <c r="AT81" s="68">
        <f t="shared" si="43"/>
        <v>1.9892031383858086</v>
      </c>
      <c r="AU81" s="68">
        <f t="shared" si="44"/>
        <v>0.37125260024936729</v>
      </c>
      <c r="AV81" s="68">
        <f t="shared" si="45"/>
        <v>1.7736550542109698E-4</v>
      </c>
      <c r="AW81" s="68">
        <f t="shared" si="46"/>
        <v>5.8092147040391682E-3</v>
      </c>
      <c r="AX81" s="68">
        <f t="shared" si="47"/>
        <v>5.8980041986030018E-2</v>
      </c>
      <c r="AY81" s="68">
        <f t="shared" si="48"/>
        <v>8.6745424781068412E-4</v>
      </c>
      <c r="AZ81" s="68">
        <f t="shared" si="49"/>
        <v>0.55239783833204603</v>
      </c>
      <c r="BA81" s="68">
        <f t="shared" si="50"/>
        <v>9.7303997887008015E-3</v>
      </c>
      <c r="BB81" s="68">
        <f t="shared" si="51"/>
        <v>1.3204552660261003E-4</v>
      </c>
      <c r="BC81" s="68">
        <f t="shared" si="52"/>
        <v>0</v>
      </c>
      <c r="BD81" s="68">
        <f t="shared" si="53"/>
        <v>6.5303965998243481E-4</v>
      </c>
      <c r="BE81" s="68">
        <f t="shared" si="28"/>
        <v>0.90352931650823709</v>
      </c>
      <c r="BF81" s="68">
        <f t="shared" si="54"/>
        <v>0.37193320265418606</v>
      </c>
      <c r="BG81" s="68">
        <f t="shared" si="55"/>
        <v>5.8198645028419826E-3</v>
      </c>
      <c r="BH81" s="68">
        <f t="shared" si="56"/>
        <v>0.61249869470514828</v>
      </c>
      <c r="BI81" s="68">
        <f t="shared" si="57"/>
        <v>9.7482381378237153E-3</v>
      </c>
      <c r="BJ81" s="68">
        <f t="shared" si="58"/>
        <v>1</v>
      </c>
      <c r="BK81" s="68">
        <f t="array" ref="BK81:BN81">MMULT(BF81:BI81,$Q$10:$T$13)</f>
        <v>0.24128255613189498</v>
      </c>
      <c r="BL81" s="68">
        <v>7.8162254622147626E-3</v>
      </c>
      <c r="BM81" s="68">
        <v>8.2495515106695005E-2</v>
      </c>
      <c r="BN81" s="68">
        <v>-1.0636828833915483E-2</v>
      </c>
      <c r="BO81" s="68">
        <f t="shared" si="59"/>
        <v>0.32095746786688928</v>
      </c>
      <c r="BP81" s="60">
        <v>74.099999999999994</v>
      </c>
      <c r="BQ81" s="60">
        <v>22.1</v>
      </c>
      <c r="BR81" s="61">
        <v>3.7</v>
      </c>
      <c r="BS81" s="60">
        <v>0.2</v>
      </c>
      <c r="BT81" s="67">
        <f t="shared" si="38"/>
        <v>99.899999999999991</v>
      </c>
      <c r="BU81" s="67">
        <f>BP81/$BT81</f>
        <v>0.74174174174174179</v>
      </c>
      <c r="BV81" s="67">
        <f>BQ81/$BT81</f>
        <v>0.22122122122122126</v>
      </c>
      <c r="BW81" s="67">
        <f>BR81/$BT81</f>
        <v>3.7037037037037042E-2</v>
      </c>
    </row>
    <row r="82" spans="1:75" s="64" customFormat="1" x14ac:dyDescent="0.15">
      <c r="A82" s="62" t="s">
        <v>210</v>
      </c>
      <c r="B82" s="62"/>
      <c r="C82" s="77" t="s">
        <v>113</v>
      </c>
      <c r="D82" s="63">
        <v>42.539709999999999</v>
      </c>
      <c r="E82" s="63">
        <v>6.7209999999999995E-3</v>
      </c>
      <c r="F82" s="63">
        <v>0.51302800000000004</v>
      </c>
      <c r="G82" s="63">
        <v>8.4757841000000003</v>
      </c>
      <c r="H82" s="63">
        <v>0.15663100000000002</v>
      </c>
      <c r="I82" s="63">
        <v>47.309219999999996</v>
      </c>
      <c r="J82" s="63">
        <v>0.57673199999999991</v>
      </c>
      <c r="K82" s="63">
        <v>3.2999999999999996E-5</v>
      </c>
      <c r="L82" s="63"/>
      <c r="M82" s="63">
        <v>0.12540300000000001</v>
      </c>
      <c r="O82" s="65">
        <f t="shared" si="1"/>
        <v>0.88666523566126199</v>
      </c>
      <c r="P82" s="65">
        <f t="shared" si="2"/>
        <v>1.4682457878331948E-2</v>
      </c>
      <c r="Q82" s="65">
        <f t="shared" si="3"/>
        <v>0.1141711890486555</v>
      </c>
      <c r="R82" s="65">
        <f t="shared" si="4"/>
        <v>-1.5518882588249471E-2</v>
      </c>
      <c r="S82" s="65">
        <f t="shared" si="40"/>
        <v>1</v>
      </c>
      <c r="T82" s="65">
        <f t="shared" si="5"/>
        <v>0.1124264560769838</v>
      </c>
      <c r="U82" s="65">
        <f t="shared" si="6"/>
        <v>1.445808456156996E-2</v>
      </c>
      <c r="V82" s="65">
        <f t="shared" si="7"/>
        <v>0.87311545936144619</v>
      </c>
      <c r="W82" s="66">
        <f t="shared" si="17"/>
        <v>1</v>
      </c>
      <c r="X82" s="67">
        <f t="shared" si="41"/>
        <v>0.52078820352313226</v>
      </c>
      <c r="Y82" s="67">
        <f t="shared" si="42"/>
        <v>0.87311545936144619</v>
      </c>
      <c r="Z82" s="67">
        <f t="shared" si="30"/>
        <v>1</v>
      </c>
      <c r="AA82" s="67">
        <f t="shared" si="31"/>
        <v>0</v>
      </c>
      <c r="AB82" s="67">
        <f t="shared" si="32"/>
        <v>0</v>
      </c>
      <c r="AC82" s="67">
        <f t="shared" si="33"/>
        <v>0</v>
      </c>
      <c r="AD82" s="67">
        <f>(G82+I82)/D82</f>
        <v>1.3113630558365348</v>
      </c>
      <c r="AE82" s="67">
        <f t="shared" si="34"/>
        <v>1</v>
      </c>
      <c r="AF82" s="67">
        <f t="shared" si="35"/>
        <v>0</v>
      </c>
      <c r="AG82" s="67">
        <f t="shared" si="36"/>
        <v>0</v>
      </c>
      <c r="AH82" s="67">
        <f t="shared" si="37"/>
        <v>0</v>
      </c>
      <c r="AI82" s="67">
        <f>G82+I82</f>
        <v>55.785004099999995</v>
      </c>
      <c r="AJ82" s="67">
        <f>D82/60.08</f>
        <v>0.70805109853528625</v>
      </c>
      <c r="AK82" s="68">
        <f>E82/79.9</f>
        <v>8.4117647058823522E-5</v>
      </c>
      <c r="AL82" s="68">
        <f>F82/101.96</f>
        <v>5.0316594743036493E-3</v>
      </c>
      <c r="AM82" s="68">
        <f>G82/71.85</f>
        <v>0.11796498399443286</v>
      </c>
      <c r="AN82" s="68">
        <f>H82/70.94</f>
        <v>2.2079362841838177E-3</v>
      </c>
      <c r="AO82" s="68">
        <f>I82/40.3</f>
        <v>1.1739260545905708</v>
      </c>
      <c r="AP82" s="68">
        <f>J82/56.08</f>
        <v>1.0284094151212552E-2</v>
      </c>
      <c r="AQ82" s="68">
        <f>K82/61.98</f>
        <v>5.3242981606969983E-7</v>
      </c>
      <c r="AR82" s="68">
        <f>L82/94.2</f>
        <v>0</v>
      </c>
      <c r="AS82" s="68">
        <f>M82/(3*15.9994+2*52)</f>
        <v>8.2502950692837159E-4</v>
      </c>
      <c r="AT82" s="68">
        <f t="shared" si="43"/>
        <v>2.0183755066137934</v>
      </c>
      <c r="AU82" s="68">
        <f t="shared" si="44"/>
        <v>0.35080246278016713</v>
      </c>
      <c r="AV82" s="68">
        <f t="shared" si="45"/>
        <v>4.1675915498968169E-5</v>
      </c>
      <c r="AW82" s="68">
        <f t="shared" si="46"/>
        <v>2.4929253539868849E-3</v>
      </c>
      <c r="AX82" s="68">
        <f t="shared" si="47"/>
        <v>5.8445509077912579E-2</v>
      </c>
      <c r="AY82" s="68">
        <f t="shared" si="48"/>
        <v>1.0939174979823494E-3</v>
      </c>
      <c r="AZ82" s="68">
        <f t="shared" si="49"/>
        <v>0.58161925307944984</v>
      </c>
      <c r="BA82" s="68">
        <f t="shared" si="50"/>
        <v>5.0952333287407276E-3</v>
      </c>
      <c r="BB82" s="68">
        <f t="shared" si="51"/>
        <v>2.6379125902243607E-7</v>
      </c>
      <c r="BC82" s="68">
        <f t="shared" si="52"/>
        <v>0</v>
      </c>
      <c r="BD82" s="68">
        <f t="shared" si="53"/>
        <v>4.0875917500233372E-4</v>
      </c>
      <c r="BE82" s="68">
        <f t="shared" si="28"/>
        <v>0.90868813199320675</v>
      </c>
      <c r="BF82" s="68">
        <f t="shared" si="54"/>
        <v>0.35134515626347501</v>
      </c>
      <c r="BG82" s="68">
        <f t="shared" si="55"/>
        <v>2.4967819242437176E-3</v>
      </c>
      <c r="BH82" s="68">
        <f t="shared" si="56"/>
        <v>0.64105494612746605</v>
      </c>
      <c r="BI82" s="68">
        <f t="shared" si="57"/>
        <v>5.1031156848152159E-3</v>
      </c>
      <c r="BJ82" s="68">
        <f t="shared" si="58"/>
        <v>1</v>
      </c>
      <c r="BK82" s="68">
        <f t="array" ref="BK82:BN82">MMULT(BF82:BI82,$Q$10:$T$13)</f>
        <v>0.2905899393225419</v>
      </c>
      <c r="BL82" s="68">
        <v>4.8119339434666217E-3</v>
      </c>
      <c r="BM82" s="68">
        <v>3.7417728319175995E-2</v>
      </c>
      <c r="BN82" s="68">
        <v>-5.0860583772745398E-3</v>
      </c>
      <c r="BO82" s="68">
        <f t="shared" si="59"/>
        <v>0.32773354320790998</v>
      </c>
      <c r="BP82" s="60">
        <v>83.58</v>
      </c>
      <c r="BQ82" s="60">
        <v>14.6</v>
      </c>
      <c r="BR82" s="61">
        <v>0.99</v>
      </c>
      <c r="BS82" s="60">
        <v>0.67</v>
      </c>
      <c r="BT82" s="67">
        <f t="shared" si="38"/>
        <v>99.169999999999987</v>
      </c>
      <c r="BU82" s="67">
        <f>BP82/$BT82</f>
        <v>0.84279520016133924</v>
      </c>
      <c r="BV82" s="67">
        <f>BQ82/$BT82</f>
        <v>0.14722194211959264</v>
      </c>
      <c r="BW82" s="67">
        <f>BR82/$BT82</f>
        <v>9.982857719068268E-3</v>
      </c>
    </row>
    <row r="83" spans="1:75" s="64" customFormat="1" x14ac:dyDescent="0.15">
      <c r="A83" s="62" t="s">
        <v>210</v>
      </c>
      <c r="B83" s="62"/>
      <c r="C83" s="71" t="s">
        <v>114</v>
      </c>
      <c r="D83" s="63">
        <v>43.519398999999993</v>
      </c>
      <c r="E83" s="63">
        <v>2.8982000000000001E-2</v>
      </c>
      <c r="F83" s="63">
        <v>1.5679380000000001</v>
      </c>
      <c r="G83" s="63">
        <v>8.4307303999999998</v>
      </c>
      <c r="H83" s="63">
        <v>0.11262900000000001</v>
      </c>
      <c r="I83" s="63">
        <v>44.415378000000004</v>
      </c>
      <c r="J83" s="63">
        <v>1.404941</v>
      </c>
      <c r="K83" s="63">
        <v>3.3648999999999998E-2</v>
      </c>
      <c r="L83" s="63"/>
      <c r="M83" s="63">
        <v>0.16741900000000001</v>
      </c>
      <c r="O83" s="65">
        <f t="shared" si="1"/>
        <v>0.79440899189553271</v>
      </c>
      <c r="P83" s="65">
        <f t="shared" si="2"/>
        <v>4.6425990271217958E-2</v>
      </c>
      <c r="Q83" s="65">
        <f t="shared" si="3"/>
        <v>0.18123443083020938</v>
      </c>
      <c r="R83" s="65">
        <f t="shared" si="4"/>
        <v>-2.2069412996960077E-2</v>
      </c>
      <c r="S83" s="65">
        <f t="shared" si="40"/>
        <v>1</v>
      </c>
      <c r="T83" s="65">
        <f t="shared" si="5"/>
        <v>0.17732105914292576</v>
      </c>
      <c r="U83" s="65">
        <f t="shared" si="6"/>
        <v>4.5423519851832253E-2</v>
      </c>
      <c r="V83" s="65">
        <f t="shared" si="7"/>
        <v>0.77725542100524192</v>
      </c>
      <c r="W83" s="66">
        <f t="shared" si="17"/>
        <v>1</v>
      </c>
      <c r="X83" s="67">
        <f t="shared" si="41"/>
        <v>0.50119918937446362</v>
      </c>
      <c r="Y83" s="67">
        <f t="shared" si="42"/>
        <v>0.77725542100524192</v>
      </c>
      <c r="Z83" s="67">
        <f t="shared" si="30"/>
        <v>1</v>
      </c>
      <c r="AA83" s="67">
        <f t="shared" si="31"/>
        <v>0</v>
      </c>
      <c r="AB83" s="67">
        <f t="shared" si="32"/>
        <v>0</v>
      </c>
      <c r="AC83" s="67">
        <f t="shared" si="33"/>
        <v>0</v>
      </c>
      <c r="AD83" s="67">
        <f>(G83+I83)/D83</f>
        <v>1.2143115395504431</v>
      </c>
      <c r="AE83" s="67">
        <f t="shared" si="34"/>
        <v>1</v>
      </c>
      <c r="AF83" s="67">
        <f t="shared" si="35"/>
        <v>0</v>
      </c>
      <c r="AG83" s="67">
        <f t="shared" si="36"/>
        <v>0</v>
      </c>
      <c r="AH83" s="67">
        <f t="shared" si="37"/>
        <v>0</v>
      </c>
      <c r="AI83" s="67">
        <f>G83+I83</f>
        <v>52.846108400000006</v>
      </c>
      <c r="AJ83" s="67">
        <f>D83/60.08</f>
        <v>0.72435750665778953</v>
      </c>
      <c r="AK83" s="68">
        <f>E83/79.9</f>
        <v>3.6272841051314142E-4</v>
      </c>
      <c r="AL83" s="68">
        <f>F83/101.96</f>
        <v>1.5377971753628875E-2</v>
      </c>
      <c r="AM83" s="68">
        <f>G83/71.85</f>
        <v>0.11733793180236604</v>
      </c>
      <c r="AN83" s="68">
        <f>H83/70.94</f>
        <v>1.5876656329292362E-3</v>
      </c>
      <c r="AO83" s="68">
        <f>I83/40.3</f>
        <v>1.1021185607940449</v>
      </c>
      <c r="AP83" s="68">
        <f>J83/56.08</f>
        <v>2.5052442938659058E-2</v>
      </c>
      <c r="AQ83" s="68">
        <f>K83/61.98</f>
        <v>5.4290093578573733E-4</v>
      </c>
      <c r="AR83" s="68">
        <f>L83/94.2</f>
        <v>0</v>
      </c>
      <c r="AS83" s="68">
        <f>M83/(3*15.9994+2*52)</f>
        <v>1.1014538330059174E-3</v>
      </c>
      <c r="AT83" s="68">
        <f t="shared" si="43"/>
        <v>1.9878391627587224</v>
      </c>
      <c r="AU83" s="68">
        <f t="shared" si="44"/>
        <v>0.36439442396965682</v>
      </c>
      <c r="AV83" s="68">
        <f t="shared" si="45"/>
        <v>1.8247372187282351E-4</v>
      </c>
      <c r="AW83" s="68">
        <f t="shared" si="46"/>
        <v>7.7360241420575153E-3</v>
      </c>
      <c r="AX83" s="68">
        <f t="shared" si="47"/>
        <v>5.9027880122617421E-2</v>
      </c>
      <c r="AY83" s="68">
        <f t="shared" si="48"/>
        <v>7.9868918103307438E-4</v>
      </c>
      <c r="AZ83" s="68">
        <f t="shared" si="49"/>
        <v>0.55443044962678223</v>
      </c>
      <c r="BA83" s="68">
        <f t="shared" si="50"/>
        <v>1.2602852085825338E-2</v>
      </c>
      <c r="BB83" s="68">
        <f t="shared" si="51"/>
        <v>2.7311109769680744E-4</v>
      </c>
      <c r="BC83" s="68">
        <f t="shared" si="52"/>
        <v>0</v>
      </c>
      <c r="BD83" s="68">
        <f t="shared" si="53"/>
        <v>5.5409605245794642E-4</v>
      </c>
      <c r="BE83" s="68">
        <f t="shared" si="28"/>
        <v>0.90377850090204082</v>
      </c>
      <c r="BF83" s="68">
        <f t="shared" si="54"/>
        <v>0.36505457773576688</v>
      </c>
      <c r="BG83" s="68">
        <f t="shared" si="55"/>
        <v>7.7500390806409967E-3</v>
      </c>
      <c r="BH83" s="68">
        <f t="shared" si="56"/>
        <v>0.61456969918893134</v>
      </c>
      <c r="BI83" s="68">
        <f t="shared" si="57"/>
        <v>1.2625683994660689E-2</v>
      </c>
      <c r="BJ83" s="68">
        <f t="shared" si="58"/>
        <v>0.99999999999999989</v>
      </c>
      <c r="BK83" s="68">
        <f t="array" ref="BK83:BN83">MMULT(BF83:BI83,$Q$10:$T$13)</f>
        <v>0.25483770835446662</v>
      </c>
      <c r="BL83" s="68">
        <v>1.4892949462434801E-2</v>
      </c>
      <c r="BM83" s="68">
        <v>5.8138021471149423E-2</v>
      </c>
      <c r="BN83" s="68">
        <v>-7.0796260997171298E-3</v>
      </c>
      <c r="BO83" s="68">
        <f t="shared" si="59"/>
        <v>0.32078905318833373</v>
      </c>
      <c r="BP83" s="60">
        <v>75.7</v>
      </c>
      <c r="BQ83" s="60">
        <v>19</v>
      </c>
      <c r="BR83" s="61">
        <v>4.57</v>
      </c>
      <c r="BS83" s="60">
        <v>0.72</v>
      </c>
      <c r="BT83" s="67">
        <f t="shared" si="38"/>
        <v>99.27000000000001</v>
      </c>
      <c r="BU83" s="67">
        <f>BP83/$BT83</f>
        <v>0.76256673718142431</v>
      </c>
      <c r="BV83" s="67">
        <f>BQ83/$BT83</f>
        <v>0.19139719955676435</v>
      </c>
      <c r="BW83" s="67">
        <f>BR83/$BT83</f>
        <v>4.6036063261811221E-2</v>
      </c>
    </row>
    <row r="84" spans="1:75" s="64" customFormat="1" x14ac:dyDescent="0.15">
      <c r="A84" s="62" t="s">
        <v>210</v>
      </c>
      <c r="B84" s="62"/>
      <c r="C84" s="77" t="s">
        <v>115</v>
      </c>
      <c r="D84" s="63">
        <v>44.416665666666667</v>
      </c>
      <c r="E84" s="63">
        <v>1.0891333333333336E-2</v>
      </c>
      <c r="F84" s="63">
        <v>1.0869426666666666</v>
      </c>
      <c r="G84" s="63">
        <v>7.8349727333333323</v>
      </c>
      <c r="H84" s="63">
        <v>0.11720399999999997</v>
      </c>
      <c r="I84" s="63">
        <v>44.865340333333336</v>
      </c>
      <c r="J84" s="63">
        <v>1.0908200000000001</v>
      </c>
      <c r="K84" s="63">
        <v>3.1083333333333336E-3</v>
      </c>
      <c r="L84" s="63"/>
      <c r="M84" s="63">
        <v>0.25391299999999994</v>
      </c>
      <c r="O84" s="65">
        <f t="shared" si="1"/>
        <v>0.75717502887089672</v>
      </c>
      <c r="P84" s="65">
        <f t="shared" si="2"/>
        <v>2.5413873850599119E-2</v>
      </c>
      <c r="Q84" s="65">
        <f t="shared" si="3"/>
        <v>0.25046901992208997</v>
      </c>
      <c r="R84" s="65">
        <f t="shared" si="4"/>
        <v>-3.3057922643585813E-2</v>
      </c>
      <c r="S84" s="65">
        <f t="shared" si="40"/>
        <v>1</v>
      </c>
      <c r="T84" s="65">
        <f t="shared" si="5"/>
        <v>0.24245399452640762</v>
      </c>
      <c r="U84" s="65">
        <f t="shared" si="6"/>
        <v>2.4600628187009345E-2</v>
      </c>
      <c r="V84" s="65">
        <f t="shared" si="7"/>
        <v>0.73294537728658304</v>
      </c>
      <c r="W84" s="66">
        <f t="shared" si="17"/>
        <v>1</v>
      </c>
      <c r="X84" s="67">
        <f t="shared" si="41"/>
        <v>0.45157256948970798</v>
      </c>
      <c r="Y84" s="67">
        <f t="shared" si="42"/>
        <v>0.73294537728658304</v>
      </c>
      <c r="Z84" s="67">
        <f t="shared" si="30"/>
        <v>1</v>
      </c>
      <c r="AA84" s="67">
        <f t="shared" si="31"/>
        <v>0</v>
      </c>
      <c r="AB84" s="67">
        <f t="shared" si="32"/>
        <v>0</v>
      </c>
      <c r="AC84" s="67">
        <f t="shared" si="33"/>
        <v>0</v>
      </c>
      <c r="AD84" s="67">
        <f>(G84+I84)/D84</f>
        <v>1.1864986323414326</v>
      </c>
      <c r="AE84" s="67">
        <f t="shared" si="34"/>
        <v>1</v>
      </c>
      <c r="AF84" s="67">
        <f t="shared" si="35"/>
        <v>0</v>
      </c>
      <c r="AG84" s="67">
        <f t="shared" si="36"/>
        <v>0</v>
      </c>
      <c r="AH84" s="67">
        <f t="shared" si="37"/>
        <v>0</v>
      </c>
      <c r="AI84" s="67">
        <f>G84+I84</f>
        <v>52.700313066666666</v>
      </c>
      <c r="AJ84" s="67">
        <f>D84/60.08</f>
        <v>0.73929203839325341</v>
      </c>
      <c r="AK84" s="68">
        <f>E84/79.9</f>
        <v>1.3631205673758867E-4</v>
      </c>
      <c r="AL84" s="68">
        <f>F84/101.96</f>
        <v>1.0660481234471034E-2</v>
      </c>
      <c r="AM84" s="68">
        <f>G84/71.85</f>
        <v>0.10904624541869636</v>
      </c>
      <c r="AN84" s="68">
        <f>H84/70.94</f>
        <v>1.6521567521849446E-3</v>
      </c>
      <c r="AO84" s="68">
        <f>I84/40.3</f>
        <v>1.1132838792390407</v>
      </c>
      <c r="AP84" s="68">
        <f>J84/56.08</f>
        <v>1.9451141226818833E-2</v>
      </c>
      <c r="AQ84" s="68">
        <f>K84/61.98</f>
        <v>5.0150586210605576E-5</v>
      </c>
      <c r="AR84" s="68">
        <f>L84/94.2</f>
        <v>0</v>
      </c>
      <c r="AS84" s="68">
        <f>M84/(3*15.9994+2*52)</f>
        <v>1.670500045395274E-3</v>
      </c>
      <c r="AT84" s="68">
        <f t="shared" si="43"/>
        <v>1.9952429049528086</v>
      </c>
      <c r="AU84" s="68">
        <f t="shared" si="44"/>
        <v>0.37052733607427069</v>
      </c>
      <c r="AV84" s="68">
        <f t="shared" si="45"/>
        <v>6.8318527232559049E-5</v>
      </c>
      <c r="AW84" s="68">
        <f t="shared" si="46"/>
        <v>5.3429490755278119E-3</v>
      </c>
      <c r="AX84" s="68">
        <f t="shared" si="47"/>
        <v>5.4653117747222618E-2</v>
      </c>
      <c r="AY84" s="68">
        <f t="shared" si="48"/>
        <v>8.2804792743970256E-4</v>
      </c>
      <c r="AZ84" s="68">
        <f t="shared" si="49"/>
        <v>0.55796909563017438</v>
      </c>
      <c r="BA84" s="68">
        <f t="shared" si="50"/>
        <v>9.7487584987948576E-3</v>
      </c>
      <c r="BB84" s="68">
        <f t="shared" si="51"/>
        <v>2.5135078083032569E-5</v>
      </c>
      <c r="BC84" s="68">
        <f t="shared" si="52"/>
        <v>0</v>
      </c>
      <c r="BD84" s="68">
        <f t="shared" si="53"/>
        <v>8.3724144125438434E-4</v>
      </c>
      <c r="BE84" s="68">
        <f t="shared" si="28"/>
        <v>0.91078822061328957</v>
      </c>
      <c r="BF84" s="68">
        <f t="shared" si="54"/>
        <v>0.3711801465491058</v>
      </c>
      <c r="BG84" s="68">
        <f t="shared" si="55"/>
        <v>5.3523625054786757E-3</v>
      </c>
      <c r="BH84" s="68">
        <f t="shared" si="56"/>
        <v>0.61370155667834381</v>
      </c>
      <c r="BI84" s="68">
        <f t="shared" si="57"/>
        <v>9.7659342670717107E-3</v>
      </c>
      <c r="BJ84" s="68">
        <f t="shared" si="58"/>
        <v>1</v>
      </c>
      <c r="BK84" s="68">
        <f t="array" ref="BK84:BN84">MMULT(BF84:BI84,$Q$10:$T$13)</f>
        <v>0.24341820372474335</v>
      </c>
      <c r="BL84" s="68">
        <v>8.1701050437769408E-3</v>
      </c>
      <c r="BM84" s="68">
        <v>8.0521301671885523E-2</v>
      </c>
      <c r="BN84" s="68">
        <v>-1.062752975461005E-2</v>
      </c>
      <c r="BO84" s="68">
        <f t="shared" si="59"/>
        <v>0.32148208068579576</v>
      </c>
      <c r="BP84" s="60">
        <v>72.3</v>
      </c>
      <c r="BQ84" s="60">
        <v>24.2</v>
      </c>
      <c r="BR84" s="61">
        <v>2.2999999999999998</v>
      </c>
      <c r="BS84" s="60">
        <v>1.24</v>
      </c>
      <c r="BT84" s="67">
        <f t="shared" si="38"/>
        <v>98.8</v>
      </c>
      <c r="BU84" s="67">
        <f>BP84/$BT84</f>
        <v>0.73178137651821862</v>
      </c>
      <c r="BV84" s="67">
        <f>BQ84/$BT84</f>
        <v>0.24493927125506074</v>
      </c>
      <c r="BW84" s="67">
        <f>BR84/$BT84</f>
        <v>2.3279352226720645E-2</v>
      </c>
    </row>
    <row r="85" spans="1:75" s="64" customFormat="1" x14ac:dyDescent="0.15">
      <c r="A85" s="62" t="s">
        <v>210</v>
      </c>
      <c r="B85" s="62"/>
      <c r="C85" s="69" t="s">
        <v>116</v>
      </c>
      <c r="D85" s="63">
        <v>42.699100000000001</v>
      </c>
      <c r="E85" s="63">
        <v>1.1100000000000002E-2</v>
      </c>
      <c r="F85" s="63">
        <v>1.371</v>
      </c>
      <c r="G85" s="63">
        <v>8.5077027990057239</v>
      </c>
      <c r="H85" s="63">
        <v>0.14090000000000003</v>
      </c>
      <c r="I85" s="63">
        <v>45.449500000000008</v>
      </c>
      <c r="J85" s="63">
        <v>1.3193999999999999</v>
      </c>
      <c r="K85" s="63">
        <v>1.17E-2</v>
      </c>
      <c r="L85" s="63"/>
      <c r="M85" s="63">
        <v>0.16239999999999999</v>
      </c>
      <c r="O85" s="65">
        <f t="shared" si="1"/>
        <v>0.85083522178878102</v>
      </c>
      <c r="P85" s="65">
        <f t="shared" si="2"/>
        <v>4.8780469120280959E-2</v>
      </c>
      <c r="Q85" s="65">
        <f t="shared" si="3"/>
        <v>0.1144377533887688</v>
      </c>
      <c r="R85" s="65">
        <f t="shared" si="4"/>
        <v>-1.4053444297830849E-2</v>
      </c>
      <c r="S85" s="65">
        <f t="shared" si="40"/>
        <v>1</v>
      </c>
      <c r="T85" s="65">
        <f t="shared" si="5"/>
        <v>0.11285179694647145</v>
      </c>
      <c r="U85" s="65">
        <f t="shared" si="6"/>
        <v>4.8104436106973056E-2</v>
      </c>
      <c r="V85" s="65">
        <f t="shared" si="7"/>
        <v>0.83904376694655547</v>
      </c>
      <c r="W85" s="66">
        <f t="shared" si="17"/>
        <v>1</v>
      </c>
      <c r="X85" s="67">
        <f t="shared" si="41"/>
        <v>0.53996836297962347</v>
      </c>
      <c r="Y85" s="67">
        <f t="shared" si="42"/>
        <v>0.83904376694655547</v>
      </c>
      <c r="Z85" s="67">
        <f t="shared" si="30"/>
        <v>1</v>
      </c>
      <c r="AA85" s="67">
        <f t="shared" si="31"/>
        <v>0</v>
      </c>
      <c r="AB85" s="67">
        <f t="shared" si="32"/>
        <v>0</v>
      </c>
      <c r="AC85" s="67">
        <f t="shared" si="33"/>
        <v>0</v>
      </c>
      <c r="AD85" s="67">
        <f>(G85+I85)/D85</f>
        <v>1.2636613605206135</v>
      </c>
      <c r="AE85" s="67">
        <f t="shared" si="34"/>
        <v>1</v>
      </c>
      <c r="AF85" s="67">
        <f t="shared" si="35"/>
        <v>0</v>
      </c>
      <c r="AG85" s="67">
        <f t="shared" si="36"/>
        <v>0</v>
      </c>
      <c r="AH85" s="67">
        <f t="shared" si="37"/>
        <v>0</v>
      </c>
      <c r="AI85" s="67">
        <f>G85+I85</f>
        <v>53.957202799005728</v>
      </c>
      <c r="AJ85" s="67">
        <f>D85/60.08</f>
        <v>0.71070406125166452</v>
      </c>
      <c r="AK85" s="68">
        <f>E85/79.9</f>
        <v>1.3892365456821029E-4</v>
      </c>
      <c r="AL85" s="68">
        <f>F85/101.96</f>
        <v>1.3446449588073756E-2</v>
      </c>
      <c r="AM85" s="68">
        <f>G85/71.85</f>
        <v>0.11840922475999617</v>
      </c>
      <c r="AN85" s="68">
        <f>H85/70.94</f>
        <v>1.9861855088807445E-3</v>
      </c>
      <c r="AO85" s="68">
        <f>I85/40.3</f>
        <v>1.1277791563275437</v>
      </c>
      <c r="AP85" s="68">
        <f>J85/56.08</f>
        <v>2.3527104136947218E-2</v>
      </c>
      <c r="AQ85" s="68">
        <f>K85/61.98</f>
        <v>1.8877057115198454E-4</v>
      </c>
      <c r="AR85" s="68">
        <f>L85/94.2</f>
        <v>0</v>
      </c>
      <c r="AS85" s="68">
        <f>M85/(3*15.9994+2*52)</f>
        <v>1.0684337051359819E-3</v>
      </c>
      <c r="AT85" s="68">
        <f t="shared" si="43"/>
        <v>1.9972483095039621</v>
      </c>
      <c r="AU85" s="68">
        <f t="shared" si="44"/>
        <v>0.35584161361897731</v>
      </c>
      <c r="AV85" s="68">
        <f t="shared" si="45"/>
        <v>6.9557527678024904E-5</v>
      </c>
      <c r="AW85" s="68">
        <f t="shared" si="46"/>
        <v>6.7324876551846094E-3</v>
      </c>
      <c r="AX85" s="68">
        <f t="shared" si="47"/>
        <v>5.9286180990386898E-2</v>
      </c>
      <c r="AY85" s="68">
        <f t="shared" si="48"/>
        <v>9.9446097885246671E-4</v>
      </c>
      <c r="AZ85" s="68">
        <f t="shared" si="49"/>
        <v>0.56466647184577645</v>
      </c>
      <c r="BA85" s="68">
        <f t="shared" si="50"/>
        <v>1.1779759194183734E-2</v>
      </c>
      <c r="BB85" s="68">
        <f t="shared" si="51"/>
        <v>9.451532403543138E-5</v>
      </c>
      <c r="BC85" s="68">
        <f t="shared" si="52"/>
        <v>0</v>
      </c>
      <c r="BD85" s="68">
        <f t="shared" si="53"/>
        <v>5.3495286492511221E-4</v>
      </c>
      <c r="BE85" s="68">
        <f t="shared" si="28"/>
        <v>0.90498288496586587</v>
      </c>
      <c r="BF85" s="68">
        <f t="shared" si="54"/>
        <v>0.35644524890567003</v>
      </c>
      <c r="BG85" s="68">
        <f t="shared" si="55"/>
        <v>6.7439083742920833E-3</v>
      </c>
      <c r="BH85" s="68">
        <f t="shared" si="56"/>
        <v>0.62501110081993605</v>
      </c>
      <c r="BI85" s="68">
        <f t="shared" si="57"/>
        <v>1.1799741900101784E-2</v>
      </c>
      <c r="BJ85" s="68">
        <f t="shared" si="58"/>
        <v>0.99999999999999989</v>
      </c>
      <c r="BK85" s="68">
        <f t="array" ref="BK85:BN85">MMULT(BF85:BI85,$Q$10:$T$13)</f>
        <v>0.27508849041197864</v>
      </c>
      <c r="BL85" s="68">
        <v>1.577149754528788E-2</v>
      </c>
      <c r="BM85" s="68">
        <v>3.6999536478603497E-2</v>
      </c>
      <c r="BN85" s="68">
        <v>-4.5437009164376518E-3</v>
      </c>
      <c r="BO85" s="68">
        <f t="shared" si="59"/>
        <v>0.32331582351943239</v>
      </c>
      <c r="BP85" s="60">
        <v>80</v>
      </c>
      <c r="BQ85" s="60">
        <v>14</v>
      </c>
      <c r="BR85" s="61">
        <v>5</v>
      </c>
      <c r="BS85" s="60">
        <v>1</v>
      </c>
      <c r="BT85" s="67">
        <f t="shared" si="38"/>
        <v>99</v>
      </c>
      <c r="BU85" s="67">
        <f>BP85/$BT85</f>
        <v>0.80808080808080807</v>
      </c>
      <c r="BV85" s="67">
        <f>BQ85/$BT85</f>
        <v>0.14141414141414141</v>
      </c>
      <c r="BW85" s="67">
        <f>BR85/$BT85</f>
        <v>5.0505050505050504E-2</v>
      </c>
    </row>
    <row r="86" spans="1:75" s="64" customFormat="1" x14ac:dyDescent="0.15">
      <c r="A86" s="62" t="s">
        <v>210</v>
      </c>
      <c r="B86" s="62"/>
      <c r="C86" s="77" t="s">
        <v>117</v>
      </c>
      <c r="D86" s="63">
        <v>43.096152000000004</v>
      </c>
      <c r="E86" s="63">
        <v>4.3830000000000006E-3</v>
      </c>
      <c r="F86" s="63">
        <v>0.47649150000000007</v>
      </c>
      <c r="G86" s="63">
        <v>8.4575562000000026</v>
      </c>
      <c r="H86" s="63">
        <v>0.11469150000000002</v>
      </c>
      <c r="I86" s="63">
        <v>46.56156</v>
      </c>
      <c r="J86" s="63">
        <v>0.78649500000000006</v>
      </c>
      <c r="K86" s="63">
        <v>6.4050000000000012E-4</v>
      </c>
      <c r="L86" s="63"/>
      <c r="M86" s="63">
        <v>0.137409</v>
      </c>
      <c r="O86" s="65">
        <f t="shared" ref="O86:O99" si="60">BK86/$BO86</f>
        <v>0.85089080802537409</v>
      </c>
      <c r="P86" s="65">
        <f t="shared" ref="P86:P99" si="61">BL86/$BO86</f>
        <v>2.1757618335484303E-2</v>
      </c>
      <c r="Q86" s="65">
        <f t="shared" ref="Q86:Q99" si="62">BM86/$BO86</f>
        <v>0.14947718549103231</v>
      </c>
      <c r="R86" s="65">
        <f t="shared" ref="R86:R99" si="63">BN86/$BO86</f>
        <v>-2.2125611851890672E-2</v>
      </c>
      <c r="S86" s="65">
        <f t="shared" si="40"/>
        <v>1</v>
      </c>
      <c r="T86" s="65">
        <f t="shared" ref="T86:T172" si="64">BM86/(BK86+BL86+BM86)</f>
        <v>0.14624150276423367</v>
      </c>
      <c r="U86" s="65">
        <f t="shared" ref="U86:U172" si="65">BL86/(BK86+BL86+BM86)</f>
        <v>2.1286638435821775E-2</v>
      </c>
      <c r="V86" s="65">
        <f t="shared" ref="V86:V172" si="66">BK86/(BK86+BL86+BM86)</f>
        <v>0.83247185879994456</v>
      </c>
      <c r="W86" s="66">
        <f t="shared" si="17"/>
        <v>1</v>
      </c>
      <c r="X86" s="67">
        <f t="shared" si="41"/>
        <v>0.50520754463306394</v>
      </c>
      <c r="Y86" s="67">
        <f t="shared" si="42"/>
        <v>0.83247185879994456</v>
      </c>
      <c r="Z86" s="67">
        <f t="shared" si="30"/>
        <v>1</v>
      </c>
      <c r="AA86" s="67">
        <f t="shared" si="31"/>
        <v>0</v>
      </c>
      <c r="AB86" s="67">
        <f t="shared" si="32"/>
        <v>0</v>
      </c>
      <c r="AC86" s="67">
        <f t="shared" si="33"/>
        <v>0</v>
      </c>
      <c r="AD86" s="67">
        <f>(G86+I86)/D86</f>
        <v>1.2766596006065691</v>
      </c>
      <c r="AE86" s="67">
        <f t="shared" si="34"/>
        <v>1</v>
      </c>
      <c r="AF86" s="67">
        <f t="shared" si="35"/>
        <v>0</v>
      </c>
      <c r="AG86" s="67">
        <f t="shared" si="36"/>
        <v>0</v>
      </c>
      <c r="AH86" s="67">
        <f t="shared" si="37"/>
        <v>0</v>
      </c>
      <c r="AI86" s="67">
        <f>G86+I86</f>
        <v>55.019116199999999</v>
      </c>
      <c r="AJ86" s="67">
        <f>D86/60.08</f>
        <v>0.71731278295605871</v>
      </c>
      <c r="AK86" s="68">
        <f>E86/79.9</f>
        <v>5.4856070087609515E-5</v>
      </c>
      <c r="AL86" s="68">
        <f>F86/101.96</f>
        <v>4.6733179678305229E-3</v>
      </c>
      <c r="AM86" s="68">
        <f>G86/71.85</f>
        <v>0.11771129018789149</v>
      </c>
      <c r="AN86" s="68">
        <f>H86/70.94</f>
        <v>1.6167394981674657E-3</v>
      </c>
      <c r="AO86" s="68">
        <f>I86/40.3</f>
        <v>1.1553736972704716</v>
      </c>
      <c r="AP86" s="68">
        <f>J86/56.08</f>
        <v>1.4024518544935808E-2</v>
      </c>
      <c r="AQ86" s="68">
        <f>K86/61.98</f>
        <v>1.0333978702807359E-5</v>
      </c>
      <c r="AR86" s="68">
        <f>L86/94.2</f>
        <v>0</v>
      </c>
      <c r="AS86" s="68">
        <f>M86/(3*15.9994+2*52)</f>
        <v>9.0401728441521026E-4</v>
      </c>
      <c r="AT86" s="68">
        <f t="shared" si="43"/>
        <v>2.0116815537585611</v>
      </c>
      <c r="AU86" s="68">
        <f t="shared" si="44"/>
        <v>0.35657372391562403</v>
      </c>
      <c r="AV86" s="68">
        <f t="shared" si="45"/>
        <v>2.7268764275895555E-5</v>
      </c>
      <c r="AW86" s="68">
        <f t="shared" si="46"/>
        <v>2.3230903316178676E-3</v>
      </c>
      <c r="AX86" s="68">
        <f t="shared" si="47"/>
        <v>5.8513878584790673E-2</v>
      </c>
      <c r="AY86" s="68">
        <f t="shared" si="48"/>
        <v>8.0367565887692395E-4</v>
      </c>
      <c r="AZ86" s="68">
        <f t="shared" si="49"/>
        <v>0.5743323018058244</v>
      </c>
      <c r="BA86" s="68">
        <f t="shared" si="50"/>
        <v>6.9715400624581203E-3</v>
      </c>
      <c r="BB86" s="68">
        <f t="shared" si="51"/>
        <v>5.1369853660484611E-6</v>
      </c>
      <c r="BC86" s="68">
        <f t="shared" si="52"/>
        <v>0</v>
      </c>
      <c r="BD86" s="68">
        <f t="shared" si="53"/>
        <v>4.493838911661607E-4</v>
      </c>
      <c r="BE86" s="68">
        <f t="shared" si="28"/>
        <v>0.90753854507161003</v>
      </c>
      <c r="BF86" s="68">
        <f t="shared" si="54"/>
        <v>0.35703267703280328</v>
      </c>
      <c r="BG86" s="68">
        <f t="shared" si="55"/>
        <v>2.326080427291427E-3</v>
      </c>
      <c r="BH86" s="68">
        <f t="shared" si="56"/>
        <v>0.6336607292698645</v>
      </c>
      <c r="BI86" s="68">
        <f t="shared" si="57"/>
        <v>6.9805132700407483E-3</v>
      </c>
      <c r="BJ86" s="68">
        <f t="shared" si="58"/>
        <v>1</v>
      </c>
      <c r="BK86" s="68">
        <f t="array" ref="BK86:BN86">MMULT(BF86:BI86,$Q$10:$T$13)</f>
        <v>0.27801376623632079</v>
      </c>
      <c r="BL86" s="68">
        <v>7.1089232140348121E-3</v>
      </c>
      <c r="BM86" s="68">
        <v>4.8839069493776657E-2</v>
      </c>
      <c r="BN86" s="68">
        <v>-7.2291586925259969E-3</v>
      </c>
      <c r="BO86" s="68">
        <f t="shared" si="59"/>
        <v>0.32673260025160628</v>
      </c>
      <c r="BP86" s="60">
        <v>82.38</v>
      </c>
      <c r="BQ86" s="60">
        <v>15.39</v>
      </c>
      <c r="BR86" s="61">
        <v>1.83</v>
      </c>
      <c r="BS86" s="60">
        <v>0.36</v>
      </c>
      <c r="BT86" s="67">
        <f t="shared" si="38"/>
        <v>99.6</v>
      </c>
      <c r="BU86" s="67">
        <f>BP86/$BT86</f>
        <v>0.82710843373493981</v>
      </c>
      <c r="BV86" s="67">
        <f>BQ86/$BT86</f>
        <v>0.15451807228915665</v>
      </c>
      <c r="BW86" s="67">
        <f>BR86/$BT86</f>
        <v>1.8373493975903616E-2</v>
      </c>
    </row>
    <row r="87" spans="1:75" s="64" customFormat="1" x14ac:dyDescent="0.15">
      <c r="A87" s="62" t="s">
        <v>210</v>
      </c>
      <c r="B87" s="62"/>
      <c r="C87" s="71" t="s">
        <v>118</v>
      </c>
      <c r="D87" s="63">
        <v>42.328219999999995</v>
      </c>
      <c r="E87" s="63">
        <v>8.3700000000000007E-3</v>
      </c>
      <c r="F87" s="63">
        <v>0.75800999999999996</v>
      </c>
      <c r="G87" s="63">
        <v>7.8538105367573117</v>
      </c>
      <c r="H87" s="63">
        <v>0.10617999999999998</v>
      </c>
      <c r="I87" s="63">
        <v>47.822229999999998</v>
      </c>
      <c r="J87" s="63">
        <v>0.57908000000000004</v>
      </c>
      <c r="K87" s="63">
        <v>8.8999999999999999E-3</v>
      </c>
      <c r="L87" s="63"/>
      <c r="M87" s="63">
        <v>0.16653000000000001</v>
      </c>
      <c r="O87" s="65">
        <f t="shared" si="60"/>
        <v>0.90003933754683563</v>
      </c>
      <c r="P87" s="65">
        <f t="shared" si="61"/>
        <v>1.5684855601843132E-2</v>
      </c>
      <c r="Q87" s="65">
        <f t="shared" si="62"/>
        <v>9.5294411127865256E-2</v>
      </c>
      <c r="R87" s="65">
        <f t="shared" si="63"/>
        <v>-1.1018604276543862E-2</v>
      </c>
      <c r="S87" s="65">
        <f t="shared" si="40"/>
        <v>1.0000000000000002</v>
      </c>
      <c r="T87" s="65">
        <f t="shared" si="64"/>
        <v>9.4255843289901886E-2</v>
      </c>
      <c r="U87" s="65">
        <f t="shared" si="65"/>
        <v>1.5513913923539287E-2</v>
      </c>
      <c r="V87" s="65">
        <f t="shared" si="66"/>
        <v>0.89023024278655893</v>
      </c>
      <c r="W87" s="66">
        <f t="shared" ref="W87:W150" si="67">SUM(T87:V87)</f>
        <v>1</v>
      </c>
      <c r="X87" s="67">
        <f t="shared" si="41"/>
        <v>0.53188859507344588</v>
      </c>
      <c r="Y87" s="67">
        <f t="shared" si="42"/>
        <v>0.89023024278655893</v>
      </c>
      <c r="Z87" s="67">
        <f t="shared" si="30"/>
        <v>1</v>
      </c>
      <c r="AA87" s="67">
        <f t="shared" si="31"/>
        <v>0</v>
      </c>
      <c r="AB87" s="67">
        <f t="shared" si="32"/>
        <v>0</v>
      </c>
      <c r="AC87" s="67">
        <f t="shared" si="33"/>
        <v>0</v>
      </c>
      <c r="AD87" s="67">
        <f>(G87+I87)/D87</f>
        <v>1.3153409365373105</v>
      </c>
      <c r="AE87" s="67">
        <f t="shared" si="34"/>
        <v>1</v>
      </c>
      <c r="AF87" s="67">
        <f t="shared" si="35"/>
        <v>0</v>
      </c>
      <c r="AG87" s="67">
        <f t="shared" si="36"/>
        <v>0</v>
      </c>
      <c r="AH87" s="67">
        <f t="shared" si="37"/>
        <v>0</v>
      </c>
      <c r="AI87" s="67">
        <f>G87+I87</f>
        <v>55.676040536757313</v>
      </c>
      <c r="AJ87" s="67">
        <f>D87/60.08</f>
        <v>0.70453095872170435</v>
      </c>
      <c r="AK87" s="68">
        <f>E87/79.9</f>
        <v>1.0475594493116395E-4</v>
      </c>
      <c r="AL87" s="68">
        <f>F87/101.96</f>
        <v>7.4343860337387213E-3</v>
      </c>
      <c r="AM87" s="68">
        <f>G87/71.85</f>
        <v>0.10930842779063761</v>
      </c>
      <c r="AN87" s="68">
        <f>H87/70.94</f>
        <v>1.4967578235128276E-3</v>
      </c>
      <c r="AO87" s="68">
        <f>I87/40.3</f>
        <v>1.1866558312655087</v>
      </c>
      <c r="AP87" s="68">
        <f>J87/56.08</f>
        <v>1.0325962910128389E-2</v>
      </c>
      <c r="AQ87" s="68">
        <f>K87/61.98</f>
        <v>1.43594707970313E-4</v>
      </c>
      <c r="AR87" s="68">
        <f>L87/94.2</f>
        <v>0</v>
      </c>
      <c r="AS87" s="68">
        <f>M87/(3*15.9994+2*52)</f>
        <v>1.0956050795338367E-3</v>
      </c>
      <c r="AT87" s="68">
        <f t="shared" si="43"/>
        <v>2.021096280277666</v>
      </c>
      <c r="AU87" s="68">
        <f t="shared" si="44"/>
        <v>0.34858851881361791</v>
      </c>
      <c r="AV87" s="68">
        <f t="shared" si="45"/>
        <v>5.183124918560148E-5</v>
      </c>
      <c r="AW87" s="68">
        <f t="shared" si="46"/>
        <v>3.6783928139818042E-3</v>
      </c>
      <c r="AX87" s="68">
        <f t="shared" si="47"/>
        <v>5.408373112023164E-2</v>
      </c>
      <c r="AY87" s="68">
        <f t="shared" si="48"/>
        <v>7.4056730405104565E-4</v>
      </c>
      <c r="AZ87" s="68">
        <f t="shared" si="49"/>
        <v>0.58713473615541034</v>
      </c>
      <c r="BA87" s="68">
        <f t="shared" si="50"/>
        <v>5.109090057159359E-3</v>
      </c>
      <c r="BB87" s="68">
        <f t="shared" si="51"/>
        <v>7.1047930458110285E-5</v>
      </c>
      <c r="BC87" s="68">
        <f t="shared" si="52"/>
        <v>0</v>
      </c>
      <c r="BD87" s="68">
        <f t="shared" si="53"/>
        <v>5.4208455590414441E-4</v>
      </c>
      <c r="BE87" s="68">
        <f t="shared" ref="BE87:BE150" si="68">AZ87/(AZ87+AX87)</f>
        <v>0.91565475125815021</v>
      </c>
      <c r="BF87" s="68">
        <f t="shared" si="54"/>
        <v>0.34907916040884973</v>
      </c>
      <c r="BG87" s="68">
        <f t="shared" si="55"/>
        <v>3.6835701862150713E-3</v>
      </c>
      <c r="BH87" s="68">
        <f t="shared" si="56"/>
        <v>0.64212098825581354</v>
      </c>
      <c r="BI87" s="68">
        <f t="shared" si="57"/>
        <v>5.1162811491217638E-3</v>
      </c>
      <c r="BJ87" s="68">
        <f t="shared" si="58"/>
        <v>1</v>
      </c>
      <c r="BK87" s="68">
        <f t="array" ref="BK87:BN87">MMULT(BF87:BI87,$Q$10:$T$13)</f>
        <v>0.29452645330541016</v>
      </c>
      <c r="BL87" s="68">
        <v>5.1326699826361316E-3</v>
      </c>
      <c r="BM87" s="68">
        <v>3.1183886924117075E-2</v>
      </c>
      <c r="BN87" s="68">
        <v>-3.6056984429054619E-3</v>
      </c>
      <c r="BO87" s="68">
        <f t="shared" si="59"/>
        <v>0.32723731176925785</v>
      </c>
      <c r="BP87" s="60">
        <v>82</v>
      </c>
      <c r="BQ87" s="60">
        <v>16.2</v>
      </c>
      <c r="BR87" s="61">
        <v>1.4</v>
      </c>
      <c r="BS87" s="60">
        <v>0.1</v>
      </c>
      <c r="BT87" s="67">
        <f t="shared" si="38"/>
        <v>99.600000000000009</v>
      </c>
      <c r="BU87" s="67">
        <f>BP87/$BT87</f>
        <v>0.82329317269076296</v>
      </c>
      <c r="BV87" s="67">
        <f>BQ87/$BT87</f>
        <v>0.16265060240963852</v>
      </c>
      <c r="BW87" s="67">
        <f>BR87/$BT87</f>
        <v>1.4056224899598391E-2</v>
      </c>
    </row>
    <row r="88" spans="1:75" s="64" customFormat="1" x14ac:dyDescent="0.15">
      <c r="A88" s="62" t="s">
        <v>210</v>
      </c>
      <c r="B88" s="62"/>
      <c r="C88" s="78" t="s">
        <v>119</v>
      </c>
      <c r="D88" s="63">
        <v>43.539590000000004</v>
      </c>
      <c r="E88" s="63">
        <v>5.1859999999999996E-3</v>
      </c>
      <c r="F88" s="63">
        <v>0.54374900000000004</v>
      </c>
      <c r="G88" s="63">
        <v>8.3034715000000023</v>
      </c>
      <c r="H88" s="63">
        <v>0.108811</v>
      </c>
      <c r="I88" s="63">
        <v>46.278219999999997</v>
      </c>
      <c r="J88" s="63">
        <v>0.6779369999999999</v>
      </c>
      <c r="K88" s="63">
        <v>7.8000000000000012E-5</v>
      </c>
      <c r="L88" s="63"/>
      <c r="M88" s="63">
        <v>0.15167999999999998</v>
      </c>
      <c r="O88" s="65">
        <f t="shared" si="60"/>
        <v>0.82374414845974919</v>
      </c>
      <c r="P88" s="65">
        <f t="shared" si="61"/>
        <v>1.2283054459027245E-2</v>
      </c>
      <c r="Q88" s="65">
        <f t="shared" si="62"/>
        <v>0.19027423866175758</v>
      </c>
      <c r="R88" s="65">
        <f t="shared" si="63"/>
        <v>-2.6301441580533949E-2</v>
      </c>
      <c r="S88" s="65">
        <f t="shared" si="16"/>
        <v>1</v>
      </c>
      <c r="T88" s="65">
        <f t="shared" si="64"/>
        <v>0.18539800389321265</v>
      </c>
      <c r="U88" s="65">
        <f t="shared" si="65"/>
        <v>1.1968271661112535E-2</v>
      </c>
      <c r="V88" s="65">
        <f t="shared" si="66"/>
        <v>0.80263372444567493</v>
      </c>
      <c r="W88" s="66">
        <f t="shared" si="67"/>
        <v>1</v>
      </c>
      <c r="X88" s="67">
        <f>U88/(COS(RADIANS(30)))+V88*TAN(RADIANS(30))</f>
        <v>0.47722056659993806</v>
      </c>
      <c r="Y88" s="67">
        <f>V88</f>
        <v>0.80263372444567493</v>
      </c>
      <c r="Z88" s="67">
        <f t="shared" ref="Z88:Z172" si="69">IF(AND(O88&gt;0.4,O88&lt;1),1,0)</f>
        <v>1</v>
      </c>
      <c r="AA88" s="67">
        <f t="shared" ref="AA88:AA172" si="70">IF(O88&gt;1,1,0)</f>
        <v>0</v>
      </c>
      <c r="AB88" s="67">
        <f t="shared" ref="AB88:AB172" si="71">IF(AND(O88&lt;=0.4,O88&gt;0),1,0)</f>
        <v>0</v>
      </c>
      <c r="AC88" s="67">
        <f t="shared" ref="AC88:AC172" si="72">IF(O88&lt;0,1,0)</f>
        <v>0</v>
      </c>
      <c r="AD88" s="67">
        <f>(G88+I88)/D88</f>
        <v>1.253610598997372</v>
      </c>
      <c r="AE88" s="67">
        <f t="shared" ref="AE88:AE172" si="73">IF(AND(AD88&lt;1.34,AD88&gt;=0.926),1,0)</f>
        <v>1</v>
      </c>
      <c r="AF88" s="67">
        <f t="shared" ref="AF88:AF172" si="74">IF(AD88&gt;=1.34,1,0)</f>
        <v>0</v>
      </c>
      <c r="AG88" s="67">
        <f t="shared" ref="AG88:AG172" si="75">IF(AND(AD88&lt;0.926,AD88&gt;=0.735),1,0)</f>
        <v>0</v>
      </c>
      <c r="AH88" s="67">
        <f t="shared" ref="AH88:AH172" si="76">IF(AD88&lt;0.735,1,0)</f>
        <v>0</v>
      </c>
      <c r="AI88" s="67">
        <f>G88+I88</f>
        <v>54.581691499999998</v>
      </c>
      <c r="AJ88" s="67">
        <f>D88/60.08</f>
        <v>0.72469357523302269</v>
      </c>
      <c r="AK88" s="68">
        <f>E88/79.9</f>
        <v>6.4906132665832277E-5</v>
      </c>
      <c r="AL88" s="68">
        <f>F88/101.96</f>
        <v>5.3329639074146734E-3</v>
      </c>
      <c r="AM88" s="68">
        <f>G88/71.85</f>
        <v>0.11556675713291584</v>
      </c>
      <c r="AN88" s="68">
        <f>H88/70.94</f>
        <v>1.5338455032421767E-3</v>
      </c>
      <c r="AO88" s="68">
        <f>I88/40.3</f>
        <v>1.1483429280397022</v>
      </c>
      <c r="AP88" s="68">
        <f>J88/56.08</f>
        <v>1.2088748216833095E-2</v>
      </c>
      <c r="AQ88" s="68">
        <f>K88/61.98</f>
        <v>1.2584704743465637E-6</v>
      </c>
      <c r="AR88" s="68">
        <f>L88/94.2</f>
        <v>0</v>
      </c>
      <c r="AS88" s="68">
        <f>M88/(3*15.9994+2*52)</f>
        <v>9.9790655415656223E-4</v>
      </c>
      <c r="AT88" s="68">
        <f t="shared" ref="AT88:AT171" si="77">SUM(AJ88:AS88)</f>
        <v>2.0086228891904279</v>
      </c>
      <c r="AU88" s="68">
        <f t="shared" ref="AU88:AU170" si="78">AJ88/$AT88</f>
        <v>0.36079125610537538</v>
      </c>
      <c r="AV88" s="68">
        <f t="shared" ref="AV88:AV170" si="79">AK88/$AT88</f>
        <v>3.231374740133156E-5</v>
      </c>
      <c r="AW88" s="68">
        <f t="shared" ref="AW88:AW170" si="80">AL88/$AT88</f>
        <v>2.6550349177610517E-3</v>
      </c>
      <c r="AX88" s="68">
        <f t="shared" ref="AX88:AX170" si="81">AM88/$AT88</f>
        <v>5.7535318229642814E-2</v>
      </c>
      <c r="AY88" s="68">
        <f t="shared" ref="AY88:AY170" si="82">AN88/$AT88</f>
        <v>7.6363040145399847E-4</v>
      </c>
      <c r="AZ88" s="68">
        <f t="shared" ref="AZ88:AZ170" si="83">AO88/$AT88</f>
        <v>0.57170658276354691</v>
      </c>
      <c r="BA88" s="68">
        <f t="shared" ref="BA88:BA170" si="84">AP88/$AT88</f>
        <v>6.0184259981750209E-3</v>
      </c>
      <c r="BB88" s="68">
        <f t="shared" ref="BB88:BB170" si="85">AQ88/$AT88</f>
        <v>6.2653397067171136E-7</v>
      </c>
      <c r="BC88" s="68">
        <f t="shared" ref="BC88:BC170" si="86">AR88/$AT88</f>
        <v>0</v>
      </c>
      <c r="BD88" s="68">
        <f t="shared" ref="BD88:BD170" si="87">AS88/$AT88</f>
        <v>4.9681130267253243E-4</v>
      </c>
      <c r="BE88" s="68">
        <f t="shared" si="68"/>
        <v>0.90856407029024988</v>
      </c>
      <c r="BF88" s="68">
        <f t="shared" ref="BF88:BF171" si="88">AU88/(AU88+AW88+AX88+AZ88+BA88)</f>
        <v>0.36125850134312087</v>
      </c>
      <c r="BG88" s="68">
        <f t="shared" ref="BG88:BG171" si="89">AW88/(AU88+AW88+AX88+AZ88+BA88)</f>
        <v>2.6584733392870145E-3</v>
      </c>
      <c r="BH88" s="68">
        <f t="shared" ref="BH88:BH171" si="90">(AX88+AZ88)/(AU88+AW88+AX88+AZ88+BA88)</f>
        <v>0.63005680511476614</v>
      </c>
      <c r="BI88" s="68">
        <f t="shared" ref="BI88:BI171" si="91">BA88/(BA88+AZ88+AX88+AW88+AU88)</f>
        <v>6.0262202028260048E-3</v>
      </c>
      <c r="BJ88" s="68">
        <f t="shared" ref="BJ88:BJ171" si="92">SUM(BF88:BI88)</f>
        <v>1</v>
      </c>
      <c r="BK88" s="68">
        <f t="array" ref="BK88:BN88">MMULT(BF88:BI88,$Q$10:$T$13)</f>
        <v>0.26822882258569369</v>
      </c>
      <c r="BL88" s="68">
        <v>3.9996268762106067E-3</v>
      </c>
      <c r="BM88" s="68">
        <v>6.1957387011564731E-2</v>
      </c>
      <c r="BN88" s="68">
        <v>-8.5643154135227814E-3</v>
      </c>
      <c r="BO88" s="68">
        <f t="shared" ref="BO88:BO171" si="93">SUM(BK88:BN88)</f>
        <v>0.32562152105994624</v>
      </c>
      <c r="BP88" s="60">
        <v>78.540000000000006</v>
      </c>
      <c r="BQ88" s="60">
        <v>20.27</v>
      </c>
      <c r="BR88" s="61">
        <v>0.78</v>
      </c>
      <c r="BS88" s="60">
        <v>0.41</v>
      </c>
      <c r="BT88" s="67">
        <f t="shared" ref="BT88:BT151" si="94">SUM(BP88:BR88)</f>
        <v>99.59</v>
      </c>
      <c r="BU88" s="67">
        <f>BP88/$BT88</f>
        <v>0.78863339692740242</v>
      </c>
      <c r="BV88" s="67">
        <f>BQ88/$BT88</f>
        <v>0.20353449141480068</v>
      </c>
      <c r="BW88" s="67">
        <f>BR88/$BT88</f>
        <v>7.8321116577969672E-3</v>
      </c>
    </row>
    <row r="89" spans="1:75" s="64" customFormat="1" x14ac:dyDescent="0.15">
      <c r="A89" s="62" t="s">
        <v>210</v>
      </c>
      <c r="B89" s="62"/>
      <c r="C89" s="71" t="s">
        <v>120</v>
      </c>
      <c r="D89" s="63">
        <v>43.918574</v>
      </c>
      <c r="E89" s="63">
        <v>3.3534000000000001E-2</v>
      </c>
      <c r="F89" s="63">
        <v>1.9468760000000001</v>
      </c>
      <c r="G89" s="63">
        <v>8.5755740000000014</v>
      </c>
      <c r="H89" s="63">
        <v>0.13250200000000001</v>
      </c>
      <c r="I89" s="63">
        <v>43.371651999999997</v>
      </c>
      <c r="J89" s="63">
        <v>1.3575840000000001</v>
      </c>
      <c r="K89" s="63">
        <v>4.9626000000000003E-2</v>
      </c>
      <c r="L89" s="63"/>
      <c r="M89" s="63">
        <v>0.22180199999999997</v>
      </c>
      <c r="O89" s="65">
        <f t="shared" si="60"/>
        <v>0.75293260721256672</v>
      </c>
      <c r="P89" s="65">
        <f t="shared" si="61"/>
        <v>3.8138140499930265E-2</v>
      </c>
      <c r="Q89" s="65">
        <f t="shared" si="62"/>
        <v>0.23460039454619216</v>
      </c>
      <c r="R89" s="65">
        <f t="shared" si="63"/>
        <v>-2.5671142258689356E-2</v>
      </c>
      <c r="S89" s="65">
        <f t="shared" si="16"/>
        <v>0.99999999999999967</v>
      </c>
      <c r="T89" s="65">
        <f t="shared" si="64"/>
        <v>0.22872866836202993</v>
      </c>
      <c r="U89" s="65">
        <f t="shared" si="65"/>
        <v>3.718359513941679E-2</v>
      </c>
      <c r="V89" s="65">
        <f t="shared" si="66"/>
        <v>0.73408773649855319</v>
      </c>
      <c r="W89" s="66">
        <f t="shared" si="67"/>
        <v>0.99999999999999989</v>
      </c>
      <c r="X89" s="67">
        <f>U89/(COS(RADIANS(30)))+V89*TAN(RADIANS(30))</f>
        <v>0.46676166960260346</v>
      </c>
      <c r="Y89" s="67">
        <f>V89</f>
        <v>0.73408773649855319</v>
      </c>
      <c r="Z89" s="67">
        <f t="shared" si="69"/>
        <v>1</v>
      </c>
      <c r="AA89" s="67">
        <f t="shared" si="70"/>
        <v>0</v>
      </c>
      <c r="AB89" s="67">
        <f t="shared" si="71"/>
        <v>0</v>
      </c>
      <c r="AC89" s="67">
        <f t="shared" si="72"/>
        <v>0</v>
      </c>
      <c r="AD89" s="67">
        <f>(G89+I89)/D89</f>
        <v>1.1828076658408808</v>
      </c>
      <c r="AE89" s="67">
        <f t="shared" si="73"/>
        <v>1</v>
      </c>
      <c r="AF89" s="67">
        <f t="shared" si="74"/>
        <v>0</v>
      </c>
      <c r="AG89" s="67">
        <f t="shared" si="75"/>
        <v>0</v>
      </c>
      <c r="AH89" s="67">
        <f t="shared" si="76"/>
        <v>0</v>
      </c>
      <c r="AI89" s="67">
        <f>G89+I89</f>
        <v>51.947226000000001</v>
      </c>
      <c r="AJ89" s="67">
        <f>D89/60.08</f>
        <v>0.73100156458055932</v>
      </c>
      <c r="AK89" s="68">
        <f>E89/79.9</f>
        <v>4.1969962453066329E-4</v>
      </c>
      <c r="AL89" s="68">
        <f>F89/101.96</f>
        <v>1.9094507650058847E-2</v>
      </c>
      <c r="AM89" s="68">
        <f>G89/71.85</f>
        <v>0.11935384829505918</v>
      </c>
      <c r="AN89" s="68">
        <f>H89/70.94</f>
        <v>1.8678037778404287E-3</v>
      </c>
      <c r="AO89" s="68">
        <f>I89/40.3</f>
        <v>1.076219652605459</v>
      </c>
      <c r="AP89" s="68">
        <f>J89/56.08</f>
        <v>2.4207988587731814E-2</v>
      </c>
      <c r="AQ89" s="68">
        <f>K89/61.98</f>
        <v>8.0067763794772521E-4</v>
      </c>
      <c r="AR89" s="68">
        <f>L89/94.2</f>
        <v>0</v>
      </c>
      <c r="AS89" s="68">
        <f>M89/(3*15.9994+2*52)</f>
        <v>1.4592409646956345E-3</v>
      </c>
      <c r="AT89" s="68">
        <f t="shared" si="77"/>
        <v>1.9744249837238828</v>
      </c>
      <c r="AU89" s="68">
        <f t="shared" si="78"/>
        <v>0.3702351675077809</v>
      </c>
      <c r="AV89" s="68">
        <f t="shared" si="79"/>
        <v>2.1256802764878151E-4</v>
      </c>
      <c r="AW89" s="68">
        <f t="shared" si="80"/>
        <v>9.6709208035067867E-3</v>
      </c>
      <c r="AX89" s="68">
        <f t="shared" si="81"/>
        <v>6.0449928094989329E-2</v>
      </c>
      <c r="AY89" s="68">
        <f t="shared" si="82"/>
        <v>9.4599885700273091E-4</v>
      </c>
      <c r="AZ89" s="68">
        <f t="shared" si="83"/>
        <v>0.54508004177279246</v>
      </c>
      <c r="BA89" s="68">
        <f t="shared" si="84"/>
        <v>1.2260779106468816E-2</v>
      </c>
      <c r="BB89" s="68">
        <f t="shared" si="85"/>
        <v>4.055244663879808E-4</v>
      </c>
      <c r="BC89" s="68">
        <f t="shared" si="86"/>
        <v>0</v>
      </c>
      <c r="BD89" s="68">
        <f t="shared" si="87"/>
        <v>7.3907136342218449E-4</v>
      </c>
      <c r="BE89" s="68">
        <f t="shared" si="68"/>
        <v>0.90017021270113418</v>
      </c>
      <c r="BF89" s="68">
        <f t="shared" si="88"/>
        <v>0.37108984780896975</v>
      </c>
      <c r="BG89" s="68">
        <f t="shared" si="89"/>
        <v>9.6932459261059017E-3</v>
      </c>
      <c r="BH89" s="68">
        <f t="shared" si="90"/>
        <v>0.60692782340100826</v>
      </c>
      <c r="BI89" s="68">
        <f t="shared" si="91"/>
        <v>1.2289082863915919E-2</v>
      </c>
      <c r="BJ89" s="68">
        <f t="shared" si="92"/>
        <v>0.99999999999999978</v>
      </c>
      <c r="BK89" s="68">
        <f t="array" ref="BK89:BN89">MMULT(BF89:BI89,$Q$10:$T$13)</f>
        <v>0.23945322481884582</v>
      </c>
      <c r="BL89" s="68">
        <v>1.2128974949180697E-2</v>
      </c>
      <c r="BM89" s="68">
        <v>7.4609361421904538E-2</v>
      </c>
      <c r="BN89" s="68">
        <v>-8.1641274926098316E-3</v>
      </c>
      <c r="BO89" s="68">
        <f t="shared" si="93"/>
        <v>0.31802743369732128</v>
      </c>
      <c r="BP89" s="60">
        <v>72</v>
      </c>
      <c r="BQ89" s="60">
        <v>22.9</v>
      </c>
      <c r="BR89" s="61">
        <v>4.54</v>
      </c>
      <c r="BS89" s="60">
        <v>0.64</v>
      </c>
      <c r="BT89" s="67">
        <f t="shared" si="94"/>
        <v>99.440000000000012</v>
      </c>
      <c r="BU89" s="67">
        <f>BP89/$BT89</f>
        <v>0.72405470635559122</v>
      </c>
      <c r="BV89" s="67">
        <f>BQ89/$BT89</f>
        <v>0.23028962188254221</v>
      </c>
      <c r="BW89" s="67">
        <f>BR89/$BT89</f>
        <v>4.5655671761866447E-2</v>
      </c>
    </row>
    <row r="90" spans="1:75" s="64" customFormat="1" x14ac:dyDescent="0.15">
      <c r="A90" s="62" t="s">
        <v>210</v>
      </c>
      <c r="B90" s="62"/>
      <c r="C90" s="59" t="s">
        <v>121</v>
      </c>
      <c r="D90" s="63">
        <v>44.066159999999996</v>
      </c>
      <c r="E90" s="63">
        <v>4.6129999999999997E-2</v>
      </c>
      <c r="F90" s="63">
        <v>2.3314700000000004</v>
      </c>
      <c r="G90" s="63">
        <v>8.8042280000000019</v>
      </c>
      <c r="H90" s="63">
        <v>0.13704</v>
      </c>
      <c r="I90" s="63">
        <v>42.301639999999999</v>
      </c>
      <c r="J90" s="63">
        <v>1.6473200000000001</v>
      </c>
      <c r="K90" s="63">
        <v>5.0240000000000007E-2</v>
      </c>
      <c r="L90" s="63"/>
      <c r="M90" s="63">
        <v>0.21645000000000003</v>
      </c>
      <c r="O90" s="65">
        <f t="shared" si="60"/>
        <v>0.72736188241293442</v>
      </c>
      <c r="P90" s="65">
        <f t="shared" si="61"/>
        <v>5.1049653811547469E-2</v>
      </c>
      <c r="Q90" s="65">
        <f t="shared" si="62"/>
        <v>0.24794209601499534</v>
      </c>
      <c r="R90" s="65">
        <f t="shared" si="63"/>
        <v>-2.6353632239477093E-2</v>
      </c>
      <c r="S90" s="65">
        <f t="shared" si="16"/>
        <v>1.0000000000000002</v>
      </c>
      <c r="T90" s="65">
        <f t="shared" si="64"/>
        <v>0.24157569888849331</v>
      </c>
      <c r="U90" s="65">
        <f t="shared" si="65"/>
        <v>4.973885433635427E-2</v>
      </c>
      <c r="V90" s="65">
        <f t="shared" si="66"/>
        <v>0.70868544677515255</v>
      </c>
      <c r="W90" s="66">
        <f t="shared" si="67"/>
        <v>1</v>
      </c>
      <c r="X90" s="67"/>
      <c r="Y90" s="67"/>
      <c r="Z90" s="67">
        <f t="shared" si="69"/>
        <v>1</v>
      </c>
      <c r="AA90" s="67">
        <f t="shared" si="70"/>
        <v>0</v>
      </c>
      <c r="AB90" s="67">
        <f t="shared" si="71"/>
        <v>0</v>
      </c>
      <c r="AC90" s="67">
        <f t="shared" si="72"/>
        <v>0</v>
      </c>
      <c r="AD90" s="67">
        <f>(G90+I90)/D90</f>
        <v>1.1597531529863279</v>
      </c>
      <c r="AE90" s="67">
        <f t="shared" si="73"/>
        <v>1</v>
      </c>
      <c r="AF90" s="67">
        <f t="shared" si="74"/>
        <v>0</v>
      </c>
      <c r="AG90" s="67">
        <f t="shared" si="75"/>
        <v>0</v>
      </c>
      <c r="AH90" s="67">
        <f t="shared" si="76"/>
        <v>0</v>
      </c>
      <c r="AI90" s="67">
        <f>G90+I90</f>
        <v>51.105868000000001</v>
      </c>
      <c r="AJ90" s="67">
        <f>D90/60.08</f>
        <v>0.73345805592543267</v>
      </c>
      <c r="AK90" s="68">
        <f>E90/79.9</f>
        <v>5.7734668335419263E-4</v>
      </c>
      <c r="AL90" s="68">
        <f>F90/101.96</f>
        <v>2.2866516280894474E-2</v>
      </c>
      <c r="AM90" s="68">
        <f>G90/71.85</f>
        <v>0.12253622825330554</v>
      </c>
      <c r="AN90" s="68">
        <f>H90/70.94</f>
        <v>1.9317733295742881E-3</v>
      </c>
      <c r="AO90" s="68">
        <f>I90/40.3</f>
        <v>1.0496684863523573</v>
      </c>
      <c r="AP90" s="68">
        <f>J90/56.08</f>
        <v>2.9374465049928675E-2</v>
      </c>
      <c r="AQ90" s="68">
        <f>K90/61.98</f>
        <v>8.1058405937399177E-4</v>
      </c>
      <c r="AR90" s="68">
        <f>L90/94.2</f>
        <v>0</v>
      </c>
      <c r="AS90" s="68">
        <f>M90/(3*15.9994+2*52)</f>
        <v>1.4240300214081484E-3</v>
      </c>
      <c r="AT90" s="68">
        <f t="shared" si="77"/>
        <v>1.9626474859556291</v>
      </c>
      <c r="AU90" s="68">
        <f t="shared" si="78"/>
        <v>0.37370850403545902</v>
      </c>
      <c r="AV90" s="68">
        <f t="shared" si="79"/>
        <v>2.9416728550877685E-4</v>
      </c>
      <c r="AW90" s="68">
        <f t="shared" si="80"/>
        <v>1.1650852455432454E-2</v>
      </c>
      <c r="AX90" s="68">
        <f t="shared" si="81"/>
        <v>6.2434150365847103E-2</v>
      </c>
      <c r="AY90" s="68">
        <f t="shared" si="82"/>
        <v>9.8426912800068716E-4</v>
      </c>
      <c r="AZ90" s="68">
        <f t="shared" si="83"/>
        <v>0.53482272994188007</v>
      </c>
      <c r="BA90" s="68">
        <f t="shared" si="84"/>
        <v>1.4966755497422405E-2</v>
      </c>
      <c r="BB90" s="68">
        <f t="shared" si="85"/>
        <v>4.1300542515881894E-4</v>
      </c>
      <c r="BC90" s="68">
        <f t="shared" si="86"/>
        <v>0</v>
      </c>
      <c r="BD90" s="68">
        <f t="shared" si="87"/>
        <v>7.2556586529076901E-4</v>
      </c>
      <c r="BE90" s="68">
        <f t="shared" si="68"/>
        <v>0.89546516344243887</v>
      </c>
      <c r="BF90" s="68">
        <f t="shared" si="88"/>
        <v>0.37461394883580562</v>
      </c>
      <c r="BG90" s="68">
        <f t="shared" si="89"/>
        <v>1.1679080883904009E-2</v>
      </c>
      <c r="BH90" s="68">
        <f t="shared" si="90"/>
        <v>0.59870395237300333</v>
      </c>
      <c r="BI90" s="68">
        <f t="shared" si="91"/>
        <v>1.5003017907286951E-2</v>
      </c>
      <c r="BJ90" s="68">
        <f t="shared" si="92"/>
        <v>0.99999999999999989</v>
      </c>
      <c r="BK90" s="68">
        <f t="array" ref="BK90:BN90">MMULT(BF90:BI90,$Q$10:$T$13)</f>
        <v>0.22965283695924735</v>
      </c>
      <c r="BL90" s="68">
        <v>1.6118108615641766E-2</v>
      </c>
      <c r="BM90" s="68">
        <v>7.8283736236730267E-2</v>
      </c>
      <c r="BN90" s="68">
        <v>-8.3207362859038011E-3</v>
      </c>
      <c r="BO90" s="68">
        <f t="shared" si="93"/>
        <v>0.31573394552571554</v>
      </c>
      <c r="BP90" s="60">
        <v>70.3</v>
      </c>
      <c r="BQ90" s="60">
        <v>22.6</v>
      </c>
      <c r="BR90" s="61">
        <v>5.9</v>
      </c>
      <c r="BS90" s="60">
        <v>1.2</v>
      </c>
      <c r="BT90" s="67">
        <f t="shared" si="94"/>
        <v>98.800000000000011</v>
      </c>
      <c r="BU90" s="67">
        <f>BP90/$BT90</f>
        <v>0.71153846153846145</v>
      </c>
      <c r="BV90" s="67">
        <f>BQ90/$BT90</f>
        <v>0.22874493927125505</v>
      </c>
      <c r="BW90" s="67">
        <f>BR90/$BT90</f>
        <v>5.9716599190283395E-2</v>
      </c>
    </row>
    <row r="91" spans="1:75" s="64" customFormat="1" x14ac:dyDescent="0.15">
      <c r="A91" s="62" t="s">
        <v>210</v>
      </c>
      <c r="B91" s="62"/>
      <c r="C91" s="59" t="s">
        <v>122</v>
      </c>
      <c r="D91" s="63">
        <v>46.082817572697707</v>
      </c>
      <c r="E91" s="63">
        <v>5.1319607474882241E-2</v>
      </c>
      <c r="F91" s="63">
        <v>2.4269444318134883</v>
      </c>
      <c r="G91" s="63">
        <v>7.9860186121731864</v>
      </c>
      <c r="H91" s="63">
        <v>0.12973337465383111</v>
      </c>
      <c r="I91" s="63">
        <v>39.829085643574778</v>
      </c>
      <c r="J91" s="63">
        <v>2.7152544310807789</v>
      </c>
      <c r="K91" s="63">
        <v>4.5443472350546507E-2</v>
      </c>
      <c r="L91" s="63"/>
      <c r="M91" s="63">
        <v>0.33340612425931265</v>
      </c>
      <c r="O91" s="65">
        <f t="shared" si="60"/>
        <v>0.58507195429569803</v>
      </c>
      <c r="P91" s="65">
        <f t="shared" si="61"/>
        <v>9.7595147164100171E-2</v>
      </c>
      <c r="Q91" s="65">
        <f t="shared" si="62"/>
        <v>0.36733679788032603</v>
      </c>
      <c r="R91" s="65">
        <f t="shared" si="63"/>
        <v>-5.0003899340124128E-2</v>
      </c>
      <c r="S91" s="65">
        <f t="shared" si="16"/>
        <v>1.0000000000000002</v>
      </c>
      <c r="T91" s="65">
        <f t="shared" si="64"/>
        <v>0.34984327021183365</v>
      </c>
      <c r="U91" s="65">
        <f t="shared" si="65"/>
        <v>9.2947414029065922E-2</v>
      </c>
      <c r="V91" s="65">
        <f t="shared" si="66"/>
        <v>0.55720931575910049</v>
      </c>
      <c r="W91" s="66">
        <f t="shared" si="67"/>
        <v>1</v>
      </c>
      <c r="X91" s="67">
        <f t="shared" ref="X91:X171" si="95">U91/(COS(RADIANS(30)))+V91*TAN(RADIANS(30))</f>
        <v>0.42903137746880549</v>
      </c>
      <c r="Y91" s="67">
        <f t="shared" ref="Y91:Y172" si="96">V91</f>
        <v>0.55720931575910049</v>
      </c>
      <c r="Z91" s="67">
        <f t="shared" si="69"/>
        <v>1</v>
      </c>
      <c r="AA91" s="67">
        <f t="shared" si="70"/>
        <v>0</v>
      </c>
      <c r="AB91" s="67">
        <f t="shared" si="71"/>
        <v>0</v>
      </c>
      <c r="AC91" s="67">
        <f t="shared" si="72"/>
        <v>0</v>
      </c>
      <c r="AD91" s="67">
        <f>(G91+I91)/D91</f>
        <v>1.0375907284817709</v>
      </c>
      <c r="AE91" s="67">
        <f t="shared" si="73"/>
        <v>1</v>
      </c>
      <c r="AF91" s="67">
        <f t="shared" si="74"/>
        <v>0</v>
      </c>
      <c r="AG91" s="67">
        <f t="shared" si="75"/>
        <v>0</v>
      </c>
      <c r="AH91" s="67">
        <f t="shared" si="76"/>
        <v>0</v>
      </c>
      <c r="AI91" s="67">
        <f>G91+I91</f>
        <v>47.815104255747968</v>
      </c>
      <c r="AJ91" s="67">
        <f>D91/60.08</f>
        <v>0.76702426053092054</v>
      </c>
      <c r="AK91" s="68">
        <f>E91/79.9</f>
        <v>6.4229796589339468E-4</v>
      </c>
      <c r="AL91" s="68">
        <f>F91/101.96</f>
        <v>2.3802907334381018E-2</v>
      </c>
      <c r="AM91" s="68">
        <f>G91/71.85</f>
        <v>0.11114848451180497</v>
      </c>
      <c r="AN91" s="68">
        <f>H91/70.94</f>
        <v>1.8287760734963508E-3</v>
      </c>
      <c r="AO91" s="68">
        <f>I91/40.3</f>
        <v>0.98831478023758768</v>
      </c>
      <c r="AP91" s="68">
        <f>J91/56.08</f>
        <v>4.8417518385891208E-2</v>
      </c>
      <c r="AQ91" s="68">
        <f>K91/61.98</f>
        <v>7.3319574621727186E-4</v>
      </c>
      <c r="AR91" s="68">
        <f>L91/94.2</f>
        <v>0</v>
      </c>
      <c r="AS91" s="68">
        <f>M91/(3*15.9994+2*52)</f>
        <v>2.1934873193189962E-3</v>
      </c>
      <c r="AT91" s="68">
        <f t="shared" si="77"/>
        <v>1.9441057081055115</v>
      </c>
      <c r="AU91" s="68">
        <f t="shared" si="78"/>
        <v>0.3945383511467434</v>
      </c>
      <c r="AV91" s="68">
        <f t="shared" si="79"/>
        <v>3.3038222315560196E-4</v>
      </c>
      <c r="AW91" s="68">
        <f t="shared" si="80"/>
        <v>1.2243628129447976E-2</v>
      </c>
      <c r="AX91" s="68">
        <f t="shared" si="81"/>
        <v>5.7172037532936794E-2</v>
      </c>
      <c r="AY91" s="68">
        <f t="shared" si="82"/>
        <v>9.4067728203856417E-4</v>
      </c>
      <c r="AZ91" s="68">
        <f t="shared" si="83"/>
        <v>0.50836473352093536</v>
      </c>
      <c r="BA91" s="68">
        <f t="shared" si="84"/>
        <v>2.4904776619926197E-2</v>
      </c>
      <c r="BB91" s="68">
        <f t="shared" si="85"/>
        <v>3.7713779819707185E-4</v>
      </c>
      <c r="BC91" s="68">
        <f t="shared" si="86"/>
        <v>0</v>
      </c>
      <c r="BD91" s="68">
        <f t="shared" si="87"/>
        <v>1.1282757466189951E-3</v>
      </c>
      <c r="BE91" s="68">
        <f t="shared" si="68"/>
        <v>0.89890659554037977</v>
      </c>
      <c r="BF91" s="68">
        <f t="shared" si="88"/>
        <v>0.39563682613209078</v>
      </c>
      <c r="BG91" s="68">
        <f t="shared" si="89"/>
        <v>1.2277716879479508E-2</v>
      </c>
      <c r="BH91" s="68">
        <f t="shared" si="90"/>
        <v>0.56711134040686695</v>
      </c>
      <c r="BI91" s="68">
        <f t="shared" si="91"/>
        <v>2.4974116581562719E-2</v>
      </c>
      <c r="BJ91" s="68">
        <f t="shared" si="92"/>
        <v>0.99999999999999989</v>
      </c>
      <c r="BK91" s="68">
        <f t="array" ref="BK91:BN91">MMULT(BF91:BI91,$Q$10:$T$13)</f>
        <v>0.1819869012598162</v>
      </c>
      <c r="BL91" s="68">
        <v>3.035701554310672E-2</v>
      </c>
      <c r="BM91" s="68">
        <v>0.11426028042211953</v>
      </c>
      <c r="BN91" s="68">
        <v>-1.5553735955044171E-2</v>
      </c>
      <c r="BO91" s="68">
        <f t="shared" si="93"/>
        <v>0.31105046126999825</v>
      </c>
      <c r="BP91" s="60">
        <v>55.806702999999999</v>
      </c>
      <c r="BQ91" s="60">
        <v>34.021824000000002</v>
      </c>
      <c r="BR91" s="61">
        <v>9.5869060000000008</v>
      </c>
      <c r="BS91" s="60">
        <v>0.58456699999999995</v>
      </c>
      <c r="BT91" s="67">
        <f t="shared" si="94"/>
        <v>99.415433000000007</v>
      </c>
      <c r="BU91" s="67">
        <f>BP91/$BT91</f>
        <v>0.56134848801594006</v>
      </c>
      <c r="BV91" s="67">
        <f>BQ91/$BT91</f>
        <v>0.34221873780904821</v>
      </c>
      <c r="BW91" s="67">
        <f>BR91/$BT91</f>
        <v>9.6432774175011643E-2</v>
      </c>
    </row>
    <row r="92" spans="1:75" s="64" customFormat="1" x14ac:dyDescent="0.15">
      <c r="A92" s="62" t="s">
        <v>210</v>
      </c>
      <c r="B92" s="62"/>
      <c r="C92" s="71" t="s">
        <v>123</v>
      </c>
      <c r="D92" s="63">
        <v>42.640619999999998</v>
      </c>
      <c r="E92" s="63">
        <v>1.018E-2</v>
      </c>
      <c r="F92" s="63">
        <v>0.30829799999999996</v>
      </c>
      <c r="G92" s="63">
        <v>7.874898</v>
      </c>
      <c r="H92" s="63">
        <v>0.13986199999999999</v>
      </c>
      <c r="I92" s="63">
        <v>48.218618000000006</v>
      </c>
      <c r="J92" s="63">
        <v>0.36113000000000001</v>
      </c>
      <c r="K92" s="63">
        <v>0</v>
      </c>
      <c r="L92" s="63"/>
      <c r="M92" s="63">
        <v>4.1430000000000002E-2</v>
      </c>
      <c r="O92" s="65">
        <f t="shared" si="60"/>
        <v>0.89314484853918308</v>
      </c>
      <c r="P92" s="65">
        <f t="shared" si="61"/>
        <v>4.4482764150605173E-3</v>
      </c>
      <c r="Q92" s="65">
        <f t="shared" si="62"/>
        <v>0.11859200874832881</v>
      </c>
      <c r="R92" s="65">
        <f t="shared" si="63"/>
        <v>-1.6185133702572428E-2</v>
      </c>
      <c r="S92" s="65">
        <f t="shared" si="16"/>
        <v>1</v>
      </c>
      <c r="T92" s="65">
        <f t="shared" si="64"/>
        <v>0.11670315261966778</v>
      </c>
      <c r="U92" s="65">
        <f t="shared" si="65"/>
        <v>4.3774271710242171E-3</v>
      </c>
      <c r="V92" s="65">
        <f t="shared" si="66"/>
        <v>0.87891942020930791</v>
      </c>
      <c r="W92" s="66">
        <f t="shared" si="67"/>
        <v>0.99999999999999989</v>
      </c>
      <c r="X92" s="67">
        <f t="shared" si="95"/>
        <v>0.51249898136493133</v>
      </c>
      <c r="Y92" s="67">
        <f t="shared" si="96"/>
        <v>0.87891942020930791</v>
      </c>
      <c r="Z92" s="67">
        <f t="shared" si="69"/>
        <v>1</v>
      </c>
      <c r="AA92" s="67">
        <f t="shared" si="70"/>
        <v>0</v>
      </c>
      <c r="AB92" s="67">
        <f t="shared" si="71"/>
        <v>0</v>
      </c>
      <c r="AC92" s="67">
        <f t="shared" si="72"/>
        <v>0</v>
      </c>
      <c r="AD92" s="67">
        <f>(G92+I92)/D92</f>
        <v>1.3154948497465564</v>
      </c>
      <c r="AE92" s="67">
        <f t="shared" si="73"/>
        <v>1</v>
      </c>
      <c r="AF92" s="67">
        <f t="shared" si="74"/>
        <v>0</v>
      </c>
      <c r="AG92" s="67">
        <f t="shared" si="75"/>
        <v>0</v>
      </c>
      <c r="AH92" s="67">
        <f t="shared" si="76"/>
        <v>0</v>
      </c>
      <c r="AI92" s="67">
        <f>G92+I92</f>
        <v>56.093516000000008</v>
      </c>
      <c r="AJ92" s="67">
        <f>D92/60.08</f>
        <v>0.70973069241011988</v>
      </c>
      <c r="AK92" s="68">
        <f>E92/79.9</f>
        <v>1.274092615769712E-4</v>
      </c>
      <c r="AL92" s="68">
        <f>F92/101.96</f>
        <v>3.0237151824244802E-3</v>
      </c>
      <c r="AM92" s="68">
        <f>G92/71.85</f>
        <v>0.10960192066805846</v>
      </c>
      <c r="AN92" s="68">
        <f>H92/70.94</f>
        <v>1.9715534254299409E-3</v>
      </c>
      <c r="AO92" s="68">
        <f>I92/40.3</f>
        <v>1.1964917617866007</v>
      </c>
      <c r="AP92" s="68">
        <f>J92/56.08</f>
        <v>6.4395506419400858E-3</v>
      </c>
      <c r="AQ92" s="68">
        <f>K92/61.98</f>
        <v>0</v>
      </c>
      <c r="AR92" s="68">
        <f>L92/94.2</f>
        <v>0</v>
      </c>
      <c r="AS92" s="68">
        <f>M92/(3*15.9994+2*52)</f>
        <v>2.7256901726467814E-4</v>
      </c>
      <c r="AT92" s="68">
        <f t="shared" si="77"/>
        <v>2.027659172393415</v>
      </c>
      <c r="AU92" s="68">
        <f t="shared" si="78"/>
        <v>0.35002465013504497</v>
      </c>
      <c r="AV92" s="68">
        <f t="shared" si="79"/>
        <v>6.28356398903961E-5</v>
      </c>
      <c r="AW92" s="68">
        <f t="shared" si="80"/>
        <v>1.491234436039533E-3</v>
      </c>
      <c r="AX92" s="68">
        <f t="shared" si="81"/>
        <v>5.4053423849673016E-2</v>
      </c>
      <c r="AY92" s="68">
        <f t="shared" si="82"/>
        <v>9.723297940169857E-4</v>
      </c>
      <c r="AZ92" s="68">
        <f t="shared" si="83"/>
        <v>0.5900852461186965</v>
      </c>
      <c r="BA92" s="68">
        <f t="shared" si="84"/>
        <v>3.1758545664945003E-3</v>
      </c>
      <c r="BB92" s="68">
        <f t="shared" si="85"/>
        <v>0</v>
      </c>
      <c r="BC92" s="68">
        <f t="shared" si="86"/>
        <v>0</v>
      </c>
      <c r="BD92" s="68">
        <f t="shared" si="87"/>
        <v>1.3442546014424221E-4</v>
      </c>
      <c r="BE92" s="68">
        <f t="shared" si="68"/>
        <v>0.91608418129542302</v>
      </c>
      <c r="BF92" s="68">
        <f t="shared" si="88"/>
        <v>0.35043451515292917</v>
      </c>
      <c r="BG92" s="68">
        <f t="shared" si="89"/>
        <v>1.4929806125689889E-3</v>
      </c>
      <c r="BH92" s="68">
        <f t="shared" si="90"/>
        <v>0.64489293086795085</v>
      </c>
      <c r="BI92" s="68">
        <f t="shared" si="91"/>
        <v>3.1795733665509868E-3</v>
      </c>
      <c r="BJ92" s="68">
        <f t="shared" si="92"/>
        <v>1</v>
      </c>
      <c r="BK92" s="68">
        <f t="array" ref="BK92:BN92">MMULT(BF92:BI92,$Q$10:$T$13)</f>
        <v>0.29359342466937227</v>
      </c>
      <c r="BL92" s="68">
        <v>1.4622316959109916E-3</v>
      </c>
      <c r="BM92" s="68">
        <v>3.8983412426091518E-2</v>
      </c>
      <c r="BN92" s="68">
        <v>-5.320356312015888E-3</v>
      </c>
      <c r="BO92" s="68">
        <f t="shared" si="93"/>
        <v>0.32871871247935891</v>
      </c>
      <c r="BP92" s="60">
        <v>87.3</v>
      </c>
      <c r="BQ92" s="60">
        <v>12.5</v>
      </c>
      <c r="BR92" s="61">
        <v>0</v>
      </c>
      <c r="BS92" s="60">
        <v>0.18</v>
      </c>
      <c r="BT92" s="67">
        <f t="shared" si="94"/>
        <v>99.8</v>
      </c>
      <c r="BU92" s="67">
        <f>BP92/$BT92</f>
        <v>0.87474949899799603</v>
      </c>
      <c r="BV92" s="67">
        <f>BQ92/$BT92</f>
        <v>0.12525050100200402</v>
      </c>
      <c r="BW92" s="67">
        <f>BR92/$BT92</f>
        <v>0</v>
      </c>
    </row>
    <row r="93" spans="1:75" s="64" customFormat="1" x14ac:dyDescent="0.15">
      <c r="A93" s="62" t="s">
        <v>210</v>
      </c>
      <c r="B93" s="62"/>
      <c r="C93" s="59" t="s">
        <v>124</v>
      </c>
      <c r="D93" s="63">
        <v>44.196241895924551</v>
      </c>
      <c r="E93" s="63">
        <v>3.5301579966946384E-2</v>
      </c>
      <c r="F93" s="63">
        <v>2.2751047606175452</v>
      </c>
      <c r="G93" s="63">
        <v>8.349367079760281</v>
      </c>
      <c r="H93" s="63">
        <v>0.12525607526750182</v>
      </c>
      <c r="I93" s="63">
        <v>42.453451480151614</v>
      </c>
      <c r="J93" s="63">
        <v>1.8634939145519884</v>
      </c>
      <c r="K93" s="63">
        <v>2.9509745370885004E-2</v>
      </c>
      <c r="L93" s="63"/>
      <c r="M93" s="63">
        <v>0.2521956424573405</v>
      </c>
      <c r="O93" s="65">
        <f t="shared" si="60"/>
        <v>0.72407618920669614</v>
      </c>
      <c r="P93" s="65">
        <f t="shared" si="61"/>
        <v>6.3119050442289312E-2</v>
      </c>
      <c r="Q93" s="65">
        <f t="shared" si="62"/>
        <v>0.24030439318995153</v>
      </c>
      <c r="R93" s="65">
        <f t="shared" si="63"/>
        <v>-2.7499632838936992E-2</v>
      </c>
      <c r="S93" s="65">
        <f t="shared" si="16"/>
        <v>1</v>
      </c>
      <c r="T93" s="65">
        <f t="shared" si="64"/>
        <v>0.2338729723201953</v>
      </c>
      <c r="U93" s="65">
        <f t="shared" si="65"/>
        <v>6.1429754741511793E-2</v>
      </c>
      <c r="V93" s="65">
        <f t="shared" si="66"/>
        <v>0.70469727293829298</v>
      </c>
      <c r="W93" s="66">
        <f t="shared" si="67"/>
        <v>1</v>
      </c>
      <c r="X93" s="67">
        <f t="shared" si="95"/>
        <v>0.47779013110064766</v>
      </c>
      <c r="Y93" s="67">
        <f t="shared" si="96"/>
        <v>0.70469727293829298</v>
      </c>
      <c r="Z93" s="67">
        <f t="shared" si="69"/>
        <v>1</v>
      </c>
      <c r="AA93" s="67">
        <f t="shared" si="70"/>
        <v>0</v>
      </c>
      <c r="AB93" s="67">
        <f t="shared" si="71"/>
        <v>0</v>
      </c>
      <c r="AC93" s="67">
        <f t="shared" si="72"/>
        <v>0</v>
      </c>
      <c r="AD93" s="67">
        <f>(G93+I93)/D93</f>
        <v>1.149482770040603</v>
      </c>
      <c r="AE93" s="67">
        <f t="shared" si="73"/>
        <v>1</v>
      </c>
      <c r="AF93" s="67">
        <f t="shared" si="74"/>
        <v>0</v>
      </c>
      <c r="AG93" s="67">
        <f t="shared" si="75"/>
        <v>0</v>
      </c>
      <c r="AH93" s="67">
        <f t="shared" si="76"/>
        <v>0</v>
      </c>
      <c r="AI93" s="67">
        <f>G93+I93</f>
        <v>50.802818559911898</v>
      </c>
      <c r="AJ93" s="67">
        <f>D93/60.08</f>
        <v>0.73562320066452314</v>
      </c>
      <c r="AK93" s="68">
        <f>E93/79.9</f>
        <v>4.4182202712073066E-4</v>
      </c>
      <c r="AL93" s="68">
        <f>F93/101.96</f>
        <v>2.2313699103742108E-2</v>
      </c>
      <c r="AM93" s="68">
        <f>G93/71.85</f>
        <v>0.11620552651023357</v>
      </c>
      <c r="AN93" s="68">
        <f>H93/70.94</f>
        <v>1.7656621830772741E-3</v>
      </c>
      <c r="AO93" s="68">
        <f>I93/40.3</f>
        <v>1.0534355205992958</v>
      </c>
      <c r="AP93" s="68">
        <f>J93/56.08</f>
        <v>3.3229206750213777E-2</v>
      </c>
      <c r="AQ93" s="68">
        <f>K93/61.98</f>
        <v>4.7611722121466613E-4</v>
      </c>
      <c r="AR93" s="68">
        <f>L93/94.2</f>
        <v>0</v>
      </c>
      <c r="AS93" s="68">
        <f>M93/(3*15.9994+2*52)</f>
        <v>1.6592015067108722E-3</v>
      </c>
      <c r="AT93" s="68">
        <f t="shared" si="77"/>
        <v>1.9651499565661321</v>
      </c>
      <c r="AU93" s="68">
        <f t="shared" si="78"/>
        <v>0.37433438512241474</v>
      </c>
      <c r="AV93" s="68">
        <f t="shared" si="79"/>
        <v>2.2482865780521023E-4</v>
      </c>
      <c r="AW93" s="68">
        <f t="shared" si="80"/>
        <v>1.135470554253919E-2</v>
      </c>
      <c r="AX93" s="68">
        <f t="shared" si="81"/>
        <v>5.9133159849688532E-2</v>
      </c>
      <c r="AY93" s="68">
        <f t="shared" si="82"/>
        <v>8.9848725140678862E-4</v>
      </c>
      <c r="AZ93" s="68">
        <f t="shared" si="83"/>
        <v>0.53605859292287805</v>
      </c>
      <c r="BA93" s="68">
        <f t="shared" si="84"/>
        <v>1.6909247377883518E-2</v>
      </c>
      <c r="BB93" s="68">
        <f t="shared" si="85"/>
        <v>2.4228035098483011E-4</v>
      </c>
      <c r="BC93" s="68">
        <f t="shared" si="86"/>
        <v>0</v>
      </c>
      <c r="BD93" s="68">
        <f t="shared" si="87"/>
        <v>8.4431292439897626E-4</v>
      </c>
      <c r="BE93" s="68">
        <f t="shared" si="68"/>
        <v>0.9006485564118959</v>
      </c>
      <c r="BF93" s="68">
        <f t="shared" si="88"/>
        <v>0.37516346230348402</v>
      </c>
      <c r="BG93" s="68">
        <f t="shared" si="89"/>
        <v>1.1379853986383059E-2</v>
      </c>
      <c r="BH93" s="68">
        <f t="shared" si="90"/>
        <v>0.59650998566859881</v>
      </c>
      <c r="BI93" s="68">
        <f t="shared" si="91"/>
        <v>1.6946698041534078E-2</v>
      </c>
      <c r="BJ93" s="68">
        <f t="shared" si="92"/>
        <v>1</v>
      </c>
      <c r="BK93" s="68">
        <f t="array" ref="BK93:BN93">MMULT(BF93:BI93,$Q$10:$T$13)</f>
        <v>0.22870918461326795</v>
      </c>
      <c r="BL93" s="68">
        <v>1.9936999414434296E-2</v>
      </c>
      <c r="BM93" s="68">
        <v>7.5903368519374168E-2</v>
      </c>
      <c r="BN93" s="68">
        <v>-8.6861281968797586E-3</v>
      </c>
      <c r="BO93" s="68">
        <f t="shared" si="93"/>
        <v>0.31586342435019665</v>
      </c>
      <c r="BP93" s="60">
        <v>67.115043999999997</v>
      </c>
      <c r="BQ93" s="60">
        <v>25.628319000000001</v>
      </c>
      <c r="BR93" s="61">
        <v>6.2300880000000003</v>
      </c>
      <c r="BS93" s="60">
        <v>1.0265489999999999</v>
      </c>
      <c r="BT93" s="67">
        <f t="shared" si="94"/>
        <v>98.973450999999997</v>
      </c>
      <c r="BU93" s="67">
        <f>BP93/$BT93</f>
        <v>0.67811158772265101</v>
      </c>
      <c r="BV93" s="67">
        <f>BQ93/$BT93</f>
        <v>0.25894134983734174</v>
      </c>
      <c r="BW93" s="67">
        <f>BR93/$BT93</f>
        <v>6.2947062440007279E-2</v>
      </c>
    </row>
    <row r="94" spans="1:75" s="64" customFormat="1" x14ac:dyDescent="0.15">
      <c r="A94" s="62" t="s">
        <v>210</v>
      </c>
      <c r="B94" s="62"/>
      <c r="C94" s="71" t="s">
        <v>125</v>
      </c>
      <c r="D94" s="63">
        <v>43.764722999999996</v>
      </c>
      <c r="E94" s="63">
        <v>1.3245E-2</v>
      </c>
      <c r="F94" s="63">
        <v>1.6491819999999999</v>
      </c>
      <c r="G94" s="63">
        <v>8.4715313999999982</v>
      </c>
      <c r="H94" s="63">
        <v>0.13248300000000002</v>
      </c>
      <c r="I94" s="63">
        <v>43.509132000000001</v>
      </c>
      <c r="J94" s="63">
        <v>1.753841</v>
      </c>
      <c r="K94" s="63">
        <v>4.4110999999999997E-2</v>
      </c>
      <c r="L94" s="63"/>
      <c r="M94" s="63">
        <v>0.23418599999999998</v>
      </c>
      <c r="O94" s="65">
        <f t="shared" si="60"/>
        <v>0.76745304082084498</v>
      </c>
      <c r="P94" s="65">
        <f t="shared" si="61"/>
        <v>6.3037172925857907E-2</v>
      </c>
      <c r="Q94" s="65">
        <f t="shared" si="62"/>
        <v>0.19546274916010212</v>
      </c>
      <c r="R94" s="65">
        <f t="shared" si="63"/>
        <v>-2.5952962906805061E-2</v>
      </c>
      <c r="S94" s="65">
        <f t="shared" si="16"/>
        <v>0.99999999999999989</v>
      </c>
      <c r="T94" s="65">
        <f t="shared" si="64"/>
        <v>0.19051823643678822</v>
      </c>
      <c r="U94" s="65">
        <f t="shared" si="65"/>
        <v>6.1442556535200574E-2</v>
      </c>
      <c r="V94" s="65">
        <f t="shared" si="66"/>
        <v>0.74803920702801119</v>
      </c>
      <c r="W94" s="66">
        <f t="shared" si="67"/>
        <v>1</v>
      </c>
      <c r="X94" s="67">
        <f t="shared" si="95"/>
        <v>0.50282839065261009</v>
      </c>
      <c r="Y94" s="67">
        <f t="shared" si="96"/>
        <v>0.74803920702801119</v>
      </c>
      <c r="Z94" s="67">
        <f t="shared" si="69"/>
        <v>1</v>
      </c>
      <c r="AA94" s="67">
        <f t="shared" si="70"/>
        <v>0</v>
      </c>
      <c r="AB94" s="67">
        <f t="shared" si="71"/>
        <v>0</v>
      </c>
      <c r="AC94" s="67">
        <f t="shared" si="72"/>
        <v>0</v>
      </c>
      <c r="AD94" s="67">
        <f>(G94+I94)/D94</f>
        <v>1.1877297475411874</v>
      </c>
      <c r="AE94" s="67">
        <f t="shared" si="73"/>
        <v>1</v>
      </c>
      <c r="AF94" s="67">
        <f t="shared" si="74"/>
        <v>0</v>
      </c>
      <c r="AG94" s="67">
        <f t="shared" si="75"/>
        <v>0</v>
      </c>
      <c r="AH94" s="67">
        <f t="shared" si="76"/>
        <v>0</v>
      </c>
      <c r="AI94" s="67">
        <f>G94+I94</f>
        <v>51.980663399999997</v>
      </c>
      <c r="AJ94" s="67">
        <f>D94/60.08</f>
        <v>0.72844079560585884</v>
      </c>
      <c r="AK94" s="68">
        <f>E94/79.9</f>
        <v>1.6576971214017522E-4</v>
      </c>
      <c r="AL94" s="68">
        <f>F94/101.96</f>
        <v>1.6174794036877205E-2</v>
      </c>
      <c r="AM94" s="68">
        <f>G94/71.85</f>
        <v>0.1179057954070981</v>
      </c>
      <c r="AN94" s="68">
        <f>H94/70.94</f>
        <v>1.8675359458697493E-3</v>
      </c>
      <c r="AO94" s="68">
        <f>I94/40.3</f>
        <v>1.0796310669975187</v>
      </c>
      <c r="AP94" s="68">
        <f>J94/56.08</f>
        <v>3.1273912268188306E-2</v>
      </c>
      <c r="AQ94" s="68">
        <f>K94/61.98</f>
        <v>7.1169732171668277E-4</v>
      </c>
      <c r="AR94" s="68">
        <f>L94/94.2</f>
        <v>0</v>
      </c>
      <c r="AS94" s="68">
        <f>M94/(3*15.9994+2*52)</f>
        <v>1.5407156137375311E-3</v>
      </c>
      <c r="AT94" s="68">
        <f t="shared" si="77"/>
        <v>1.9777120829090051</v>
      </c>
      <c r="AU94" s="68">
        <f t="shared" si="78"/>
        <v>0.36832499629288784</v>
      </c>
      <c r="AV94" s="68">
        <f t="shared" si="79"/>
        <v>8.381893075980277E-5</v>
      </c>
      <c r="AW94" s="68">
        <f t="shared" si="80"/>
        <v>8.1785383103317021E-3</v>
      </c>
      <c r="AX94" s="68">
        <f t="shared" si="81"/>
        <v>5.9617270090028048E-2</v>
      </c>
      <c r="AY94" s="68">
        <f t="shared" si="82"/>
        <v>9.4429111396376853E-4</v>
      </c>
      <c r="AZ94" s="68">
        <f t="shared" si="83"/>
        <v>0.5458990094298739</v>
      </c>
      <c r="BA94" s="68">
        <f t="shared" si="84"/>
        <v>1.5813177528949358E-2</v>
      </c>
      <c r="BB94" s="68">
        <f t="shared" si="85"/>
        <v>3.5985891367455838E-4</v>
      </c>
      <c r="BC94" s="68">
        <f t="shared" si="86"/>
        <v>0</v>
      </c>
      <c r="BD94" s="68">
        <f t="shared" si="87"/>
        <v>7.7903938953100872E-4</v>
      </c>
      <c r="BE94" s="68">
        <f t="shared" si="68"/>
        <v>0.90154307636898379</v>
      </c>
      <c r="BF94" s="68">
        <f t="shared" si="88"/>
        <v>0.36912489301748513</v>
      </c>
      <c r="BG94" s="68">
        <f t="shared" si="89"/>
        <v>8.1962997603344766E-3</v>
      </c>
      <c r="BH94" s="68">
        <f t="shared" si="90"/>
        <v>0.60683128798675379</v>
      </c>
      <c r="BI94" s="68">
        <f t="shared" si="91"/>
        <v>1.5847519235426495E-2</v>
      </c>
      <c r="BJ94" s="68">
        <f t="shared" si="92"/>
        <v>0.99999999999999989</v>
      </c>
      <c r="BK94" s="68">
        <f t="array" ref="BK94:BN94">MMULT(BF94:BI94,$Q$10:$T$13)</f>
        <v>0.24529179187091207</v>
      </c>
      <c r="BL94" s="68">
        <v>2.0147813975591261E-2</v>
      </c>
      <c r="BM94" s="68">
        <v>6.2473409362239378E-2</v>
      </c>
      <c r="BN94" s="68">
        <v>-8.2950336205073749E-3</v>
      </c>
      <c r="BO94" s="68">
        <f t="shared" si="93"/>
        <v>0.31961798158823534</v>
      </c>
      <c r="BP94" s="60">
        <v>73.3</v>
      </c>
      <c r="BQ94" s="60">
        <v>19.7</v>
      </c>
      <c r="BR94" s="61">
        <v>6.59</v>
      </c>
      <c r="BS94" s="60">
        <v>0.43</v>
      </c>
      <c r="BT94" s="67">
        <f t="shared" si="94"/>
        <v>99.59</v>
      </c>
      <c r="BU94" s="67">
        <f>BP94/$BT94</f>
        <v>0.73601767245707395</v>
      </c>
      <c r="BV94" s="67">
        <f>BQ94/$BT94</f>
        <v>0.19781102520333366</v>
      </c>
      <c r="BW94" s="67">
        <f>BR94/$BT94</f>
        <v>6.6171302339592328E-2</v>
      </c>
    </row>
    <row r="95" spans="1:75" s="64" customFormat="1" x14ac:dyDescent="0.15">
      <c r="A95" s="62" t="s">
        <v>210</v>
      </c>
      <c r="B95" s="62"/>
      <c r="C95" s="69" t="s">
        <v>126</v>
      </c>
      <c r="D95" s="63">
        <v>42.7879</v>
      </c>
      <c r="E95" s="63">
        <v>1.2E-2</v>
      </c>
      <c r="F95" s="63">
        <v>1.4157999999999999</v>
      </c>
      <c r="G95" s="63">
        <v>8.5272022479768825</v>
      </c>
      <c r="H95" s="63">
        <v>0.1303</v>
      </c>
      <c r="I95" s="63">
        <v>45.283400000000007</v>
      </c>
      <c r="J95" s="63">
        <v>1.2370999999999999</v>
      </c>
      <c r="K95" s="63">
        <v>5.6999999999999993E-3</v>
      </c>
      <c r="L95" s="63"/>
      <c r="M95" s="63">
        <v>0.16830000000000001</v>
      </c>
      <c r="O95" s="65">
        <f t="shared" si="60"/>
        <v>0.8419700661425914</v>
      </c>
      <c r="P95" s="65">
        <f t="shared" si="61"/>
        <v>4.3117760038252774E-2</v>
      </c>
      <c r="Q95" s="65">
        <f t="shared" si="62"/>
        <v>0.13008954411310253</v>
      </c>
      <c r="R95" s="65">
        <f t="shared" si="63"/>
        <v>-1.5177370293946627E-2</v>
      </c>
      <c r="S95" s="65">
        <f t="shared" si="16"/>
        <v>1</v>
      </c>
      <c r="T95" s="65">
        <f t="shared" si="64"/>
        <v>0.128144645378999</v>
      </c>
      <c r="U95" s="65">
        <f t="shared" si="65"/>
        <v>4.2473129622430356E-2</v>
      </c>
      <c r="V95" s="65">
        <f t="shared" si="66"/>
        <v>0.82938222499857073</v>
      </c>
      <c r="W95" s="66">
        <f t="shared" si="67"/>
        <v>1</v>
      </c>
      <c r="X95" s="67">
        <f t="shared" si="95"/>
        <v>0.52788779650568762</v>
      </c>
      <c r="Y95" s="67">
        <f t="shared" si="96"/>
        <v>0.82938222499857073</v>
      </c>
      <c r="Z95" s="67">
        <f t="shared" si="69"/>
        <v>1</v>
      </c>
      <c r="AA95" s="67">
        <f t="shared" si="70"/>
        <v>0</v>
      </c>
      <c r="AB95" s="67">
        <f t="shared" si="71"/>
        <v>0</v>
      </c>
      <c r="AC95" s="67">
        <f t="shared" si="72"/>
        <v>0</v>
      </c>
      <c r="AD95" s="67">
        <f>(G95+I95)/D95</f>
        <v>1.2576126018798981</v>
      </c>
      <c r="AE95" s="67">
        <f t="shared" si="73"/>
        <v>1</v>
      </c>
      <c r="AF95" s="67">
        <f t="shared" si="74"/>
        <v>0</v>
      </c>
      <c r="AG95" s="67">
        <f t="shared" si="75"/>
        <v>0</v>
      </c>
      <c r="AH95" s="67">
        <f t="shared" si="76"/>
        <v>0</v>
      </c>
      <c r="AI95" s="67">
        <f>G95+I95</f>
        <v>53.810602247976888</v>
      </c>
      <c r="AJ95" s="67">
        <f>D95/60.08</f>
        <v>0.71218209054593873</v>
      </c>
      <c r="AK95" s="68">
        <f>E95/79.9</f>
        <v>1.5018773466833542E-4</v>
      </c>
      <c r="AL95" s="68">
        <f>F95/101.96</f>
        <v>1.3885837583366025E-2</v>
      </c>
      <c r="AM95" s="68">
        <f>G95/71.85</f>
        <v>0.11868061583823081</v>
      </c>
      <c r="AN95" s="68">
        <f>H95/70.94</f>
        <v>1.8367634620806315E-3</v>
      </c>
      <c r="AO95" s="68">
        <f>I95/40.3</f>
        <v>1.1236575682382137</v>
      </c>
      <c r="AP95" s="68">
        <f>J95/56.08</f>
        <v>2.2059557774607701E-2</v>
      </c>
      <c r="AQ95" s="68">
        <f>K95/61.98</f>
        <v>9.1965150048402703E-5</v>
      </c>
      <c r="AR95" s="68">
        <f>L95/94.2</f>
        <v>0</v>
      </c>
      <c r="AS95" s="68">
        <f>M95/(3*15.9994+2*52)</f>
        <v>1.1072499542757743E-3</v>
      </c>
      <c r="AT95" s="68">
        <f t="shared" si="77"/>
        <v>1.9936518362814299</v>
      </c>
      <c r="AU95" s="68">
        <f t="shared" si="78"/>
        <v>0.35722490636795667</v>
      </c>
      <c r="AV95" s="68">
        <f t="shared" si="79"/>
        <v>7.5332980380599649E-5</v>
      </c>
      <c r="AW95" s="68">
        <f t="shared" si="80"/>
        <v>6.9650263554874078E-3</v>
      </c>
      <c r="AX95" s="68">
        <f t="shared" si="81"/>
        <v>5.9529258659122009E-2</v>
      </c>
      <c r="AY95" s="68">
        <f t="shared" si="82"/>
        <v>9.2130603180271063E-4</v>
      </c>
      <c r="AZ95" s="68">
        <f t="shared" si="83"/>
        <v>0.56361775300448935</v>
      </c>
      <c r="BA95" s="68">
        <f t="shared" si="84"/>
        <v>1.1064899784986182E-2</v>
      </c>
      <c r="BB95" s="68">
        <f t="shared" si="85"/>
        <v>4.6128992221599028E-5</v>
      </c>
      <c r="BC95" s="68">
        <f t="shared" si="86"/>
        <v>0</v>
      </c>
      <c r="BD95" s="68">
        <f t="shared" si="87"/>
        <v>5.5538782355349608E-4</v>
      </c>
      <c r="BE95" s="68">
        <f t="shared" si="68"/>
        <v>0.90446996046695771</v>
      </c>
      <c r="BF95" s="68">
        <f t="shared" si="88"/>
        <v>0.35779672128329998</v>
      </c>
      <c r="BG95" s="68">
        <f t="shared" si="89"/>
        <v>6.9761753708131331E-3</v>
      </c>
      <c r="BH95" s="68">
        <f t="shared" si="90"/>
        <v>0.62414449182070275</v>
      </c>
      <c r="BI95" s="68">
        <f t="shared" si="91"/>
        <v>1.1082611525184152E-2</v>
      </c>
      <c r="BJ95" s="68">
        <f t="shared" si="92"/>
        <v>1</v>
      </c>
      <c r="BK95" s="68">
        <f t="array" ref="BK95:BN95">MMULT(BF95:BI95,$Q$10:$T$13)</f>
        <v>0.27183821596942731</v>
      </c>
      <c r="BL95" s="68">
        <v>1.3920987736648925E-2</v>
      </c>
      <c r="BM95" s="68">
        <v>4.2000673194945833E-2</v>
      </c>
      <c r="BN95" s="68">
        <v>-4.9001614543326445E-3</v>
      </c>
      <c r="BO95" s="68">
        <f t="shared" si="93"/>
        <v>0.3228597154466894</v>
      </c>
      <c r="BP95" s="60">
        <v>80</v>
      </c>
      <c r="BQ95" s="60">
        <v>15</v>
      </c>
      <c r="BR95" s="61">
        <v>4</v>
      </c>
      <c r="BS95" s="60">
        <v>1</v>
      </c>
      <c r="BT95" s="67">
        <f t="shared" si="94"/>
        <v>99</v>
      </c>
      <c r="BU95" s="67">
        <f>BP95/$BT95</f>
        <v>0.80808080808080807</v>
      </c>
      <c r="BV95" s="67">
        <f>BQ95/$BT95</f>
        <v>0.15151515151515152</v>
      </c>
      <c r="BW95" s="67">
        <f>BR95/$BT95</f>
        <v>4.0404040404040407E-2</v>
      </c>
    </row>
    <row r="96" spans="1:75" s="64" customFormat="1" x14ac:dyDescent="0.15">
      <c r="A96" s="62" t="s">
        <v>210</v>
      </c>
      <c r="B96" s="62"/>
      <c r="C96" s="56" t="s">
        <v>127</v>
      </c>
      <c r="D96" s="63">
        <v>44.297343003573751</v>
      </c>
      <c r="E96" s="63">
        <v>2.7294424031134558E-2</v>
      </c>
      <c r="F96" s="63">
        <v>2.9146027877288403</v>
      </c>
      <c r="G96" s="63">
        <v>8.1997005041327267</v>
      </c>
      <c r="H96" s="63">
        <v>6.7854581487388502E-2</v>
      </c>
      <c r="I96" s="63">
        <v>42.203252994383774</v>
      </c>
      <c r="J96" s="63">
        <v>1.524237381791373</v>
      </c>
      <c r="K96" s="63">
        <v>3.4500230544309493E-2</v>
      </c>
      <c r="L96" s="63"/>
      <c r="M96" s="63">
        <v>0.29417796454195577</v>
      </c>
      <c r="O96" s="65">
        <f t="shared" si="60"/>
        <v>0.70614938710488506</v>
      </c>
      <c r="P96" s="65">
        <f t="shared" si="61"/>
        <v>3.9875980663049086E-2</v>
      </c>
      <c r="Q96" s="65">
        <f t="shared" si="62"/>
        <v>0.27832966850361923</v>
      </c>
      <c r="R96" s="65">
        <f t="shared" si="63"/>
        <v>-2.435503627155327E-2</v>
      </c>
      <c r="S96" s="65">
        <f t="shared" si="16"/>
        <v>1.0000000000000002</v>
      </c>
      <c r="T96" s="65">
        <f t="shared" si="64"/>
        <v>0.27171211020417624</v>
      </c>
      <c r="U96" s="65">
        <f t="shared" si="65"/>
        <v>3.8927890478470874E-2</v>
      </c>
      <c r="V96" s="65">
        <f t="shared" si="66"/>
        <v>0.68935999931735292</v>
      </c>
      <c r="W96" s="66">
        <f t="shared" si="67"/>
        <v>1</v>
      </c>
      <c r="X96" s="67">
        <f t="shared" si="95"/>
        <v>0.44295223726789279</v>
      </c>
      <c r="Y96" s="67">
        <f t="shared" si="96"/>
        <v>0.68935999931735292</v>
      </c>
      <c r="Z96" s="67">
        <f t="shared" si="69"/>
        <v>1</v>
      </c>
      <c r="AA96" s="67">
        <f t="shared" si="70"/>
        <v>0</v>
      </c>
      <c r="AB96" s="67">
        <f t="shared" si="71"/>
        <v>0</v>
      </c>
      <c r="AC96" s="67">
        <f t="shared" si="72"/>
        <v>0</v>
      </c>
      <c r="AD96" s="67">
        <f>(G96+I96)/D96</f>
        <v>1.1378324314948229</v>
      </c>
      <c r="AE96" s="67">
        <f t="shared" si="73"/>
        <v>1</v>
      </c>
      <c r="AF96" s="67">
        <f t="shared" si="74"/>
        <v>0</v>
      </c>
      <c r="AG96" s="67">
        <f t="shared" si="75"/>
        <v>0</v>
      </c>
      <c r="AH96" s="67">
        <f t="shared" si="76"/>
        <v>0</v>
      </c>
      <c r="AI96" s="67">
        <f>G96+I96</f>
        <v>50.402953498516503</v>
      </c>
      <c r="AJ96" s="67">
        <f>D96/60.08</f>
        <v>0.73730597542566167</v>
      </c>
      <c r="AK96" s="68">
        <f>E96/79.9</f>
        <v>3.4160730952608956E-4</v>
      </c>
      <c r="AL96" s="68">
        <f>F96/101.96</f>
        <v>2.8585747231550024E-2</v>
      </c>
      <c r="AM96" s="68">
        <f>G96/71.85</f>
        <v>0.11412248439989878</v>
      </c>
      <c r="AN96" s="68">
        <f>H96/70.94</f>
        <v>9.5650664628402172E-4</v>
      </c>
      <c r="AO96" s="68">
        <f>I96/40.3</f>
        <v>1.047227121448729</v>
      </c>
      <c r="AP96" s="68">
        <f>J96/56.08</f>
        <v>2.717969653693604E-2</v>
      </c>
      <c r="AQ96" s="68">
        <f>K96/61.98</f>
        <v>5.5663489100208935E-4</v>
      </c>
      <c r="AR96" s="68">
        <f>L96/94.2</f>
        <v>0</v>
      </c>
      <c r="AS96" s="68">
        <f>M96/(3*15.9994+2*52)</f>
        <v>1.9354042649317937E-3</v>
      </c>
      <c r="AT96" s="68">
        <f t="shared" si="77"/>
        <v>1.9582111781545193</v>
      </c>
      <c r="AU96" s="68">
        <f t="shared" si="78"/>
        <v>0.37652015454253629</v>
      </c>
      <c r="AV96" s="68">
        <f t="shared" si="79"/>
        <v>1.7444865668065035E-4</v>
      </c>
      <c r="AW96" s="68">
        <f t="shared" si="80"/>
        <v>1.4597887883823718E-2</v>
      </c>
      <c r="AX96" s="68">
        <f t="shared" si="81"/>
        <v>5.8278946455331465E-2</v>
      </c>
      <c r="AY96" s="68">
        <f t="shared" si="82"/>
        <v>4.8845939444869485E-4</v>
      </c>
      <c r="AZ96" s="68">
        <f t="shared" si="83"/>
        <v>0.53478763329074097</v>
      </c>
      <c r="BA96" s="68">
        <f t="shared" si="84"/>
        <v>1.3879859761882808E-2</v>
      </c>
      <c r="BB96" s="68">
        <f t="shared" si="85"/>
        <v>2.8425682439760138E-4</v>
      </c>
      <c r="BC96" s="68">
        <f t="shared" si="86"/>
        <v>0</v>
      </c>
      <c r="BD96" s="68">
        <f t="shared" si="87"/>
        <v>9.8835319015785645E-4</v>
      </c>
      <c r="BE96" s="68">
        <f t="shared" si="68"/>
        <v>0.90173287714124062</v>
      </c>
      <c r="BF96" s="68">
        <f t="shared" si="88"/>
        <v>0.3772503293703181</v>
      </c>
      <c r="BG96" s="68">
        <f t="shared" si="89"/>
        <v>1.462619715264493E-2</v>
      </c>
      <c r="BH96" s="68">
        <f t="shared" si="90"/>
        <v>0.59421669689784984</v>
      </c>
      <c r="BI96" s="68">
        <f t="shared" si="91"/>
        <v>1.3906776579187267E-2</v>
      </c>
      <c r="BJ96" s="68">
        <f t="shared" si="92"/>
        <v>1.0000000000000002</v>
      </c>
      <c r="BK96" s="68">
        <f t="array" ref="BK96:BN96">MMULT(BF96:BI96,$Q$10:$T$13)</f>
        <v>0.22091811294394847</v>
      </c>
      <c r="BL96" s="68">
        <v>1.2475159733533445E-2</v>
      </c>
      <c r="BM96" s="68">
        <v>8.7075151894171948E-2</v>
      </c>
      <c r="BN96" s="68">
        <v>-7.6194481678333609E-3</v>
      </c>
      <c r="BO96" s="68">
        <f t="shared" si="93"/>
        <v>0.31284897640382048</v>
      </c>
      <c r="BP96" s="57">
        <v>62.222222222222221</v>
      </c>
      <c r="BQ96" s="57">
        <v>32.777777777777779</v>
      </c>
      <c r="BR96" s="58">
        <v>3.0864197530864197</v>
      </c>
      <c r="BS96" s="57">
        <v>1.9135802469135803</v>
      </c>
      <c r="BT96" s="67">
        <f t="shared" si="94"/>
        <v>98.086419753086417</v>
      </c>
      <c r="BU96" s="67">
        <f>BP96/$BT96</f>
        <v>0.63436123348017626</v>
      </c>
      <c r="BV96" s="67">
        <f>BQ96/$BT96</f>
        <v>0.33417243549402142</v>
      </c>
      <c r="BW96" s="67">
        <f>BR96/$BT96</f>
        <v>3.1466331025802388E-2</v>
      </c>
    </row>
    <row r="97" spans="1:75" s="64" customFormat="1" x14ac:dyDescent="0.15">
      <c r="A97" s="62" t="s">
        <v>210</v>
      </c>
      <c r="B97" s="62"/>
      <c r="C97" s="69" t="s">
        <v>128</v>
      </c>
      <c r="D97" s="63">
        <v>44.719099999999997</v>
      </c>
      <c r="E97" s="63">
        <v>0.1300970296535976</v>
      </c>
      <c r="F97" s="63">
        <v>3.9827000000000004</v>
      </c>
      <c r="G97" s="63">
        <v>8.1802044854258593</v>
      </c>
      <c r="H97" s="63">
        <v>0.1283</v>
      </c>
      <c r="I97" s="63">
        <v>38.740400000000001</v>
      </c>
      <c r="J97" s="63">
        <v>3.1764999999999999</v>
      </c>
      <c r="K97" s="63">
        <v>0.12970000000000001</v>
      </c>
      <c r="L97" s="63"/>
      <c r="M97" s="63">
        <v>0.37219702965359763</v>
      </c>
      <c r="O97" s="65">
        <f t="shared" si="60"/>
        <v>0.62053329169160742</v>
      </c>
      <c r="P97" s="65">
        <f t="shared" si="61"/>
        <v>0.12853950744595352</v>
      </c>
      <c r="Q97" s="65">
        <f t="shared" si="62"/>
        <v>0.27867871384860748</v>
      </c>
      <c r="R97" s="65">
        <f t="shared" si="63"/>
        <v>-2.7751512986168344E-2</v>
      </c>
      <c r="S97" s="65">
        <f t="shared" si="16"/>
        <v>1.0000000000000002</v>
      </c>
      <c r="T97" s="65">
        <f t="shared" si="64"/>
        <v>0.27115378603422985</v>
      </c>
      <c r="U97" s="65">
        <f t="shared" si="65"/>
        <v>0.12506866282539195</v>
      </c>
      <c r="V97" s="65">
        <f t="shared" si="66"/>
        <v>0.60377755114037834</v>
      </c>
      <c r="W97" s="66">
        <f t="shared" si="67"/>
        <v>1</v>
      </c>
      <c r="X97" s="67">
        <f t="shared" si="95"/>
        <v>0.49300798398040357</v>
      </c>
      <c r="Y97" s="67">
        <f t="shared" si="96"/>
        <v>0.60377755114037834</v>
      </c>
      <c r="Z97" s="67">
        <f t="shared" si="69"/>
        <v>1</v>
      </c>
      <c r="AA97" s="67">
        <f t="shared" si="70"/>
        <v>0</v>
      </c>
      <c r="AB97" s="67">
        <f t="shared" si="71"/>
        <v>0</v>
      </c>
      <c r="AC97" s="67">
        <f t="shared" si="72"/>
        <v>0</v>
      </c>
      <c r="AD97" s="67">
        <f>(G97+I97)/D97</f>
        <v>1.0492296241522272</v>
      </c>
      <c r="AE97" s="67">
        <f t="shared" si="73"/>
        <v>1</v>
      </c>
      <c r="AF97" s="67">
        <f t="shared" si="74"/>
        <v>0</v>
      </c>
      <c r="AG97" s="67">
        <f t="shared" si="75"/>
        <v>0</v>
      </c>
      <c r="AH97" s="67">
        <f t="shared" si="76"/>
        <v>0</v>
      </c>
      <c r="AI97" s="67">
        <f>G97+I97</f>
        <v>46.920604485425862</v>
      </c>
      <c r="AJ97" s="67">
        <f>D97/60.08</f>
        <v>0.74432589880159783</v>
      </c>
      <c r="AK97" s="68">
        <f>E97/79.9</f>
        <v>1.6282481808960899E-3</v>
      </c>
      <c r="AL97" s="68">
        <f>F97/101.96</f>
        <v>3.9061396626127898E-2</v>
      </c>
      <c r="AM97" s="68">
        <f>G97/71.85</f>
        <v>0.1138511410636863</v>
      </c>
      <c r="AN97" s="68">
        <f>H97/70.94</f>
        <v>1.8085706230617424E-3</v>
      </c>
      <c r="AO97" s="68">
        <f>I97/40.3</f>
        <v>0.96130024813895787</v>
      </c>
      <c r="AP97" s="68">
        <f>J97/56.08</f>
        <v>5.6642296718972897E-2</v>
      </c>
      <c r="AQ97" s="68">
        <f>K97/61.98</f>
        <v>2.0926105195224268E-3</v>
      </c>
      <c r="AR97" s="68">
        <f>L97/94.2</f>
        <v>0</v>
      </c>
      <c r="AS97" s="68">
        <f>M97/(3*15.9994+2*52)</f>
        <v>2.4486936664618241E-3</v>
      </c>
      <c r="AT97" s="68">
        <f t="shared" si="77"/>
        <v>1.9231591043392848</v>
      </c>
      <c r="AU97" s="68">
        <f t="shared" si="78"/>
        <v>0.38703292781244764</v>
      </c>
      <c r="AV97" s="68">
        <f t="shared" si="79"/>
        <v>8.4665287298498696E-4</v>
      </c>
      <c r="AW97" s="68">
        <f t="shared" si="80"/>
        <v>2.0311058267614174E-2</v>
      </c>
      <c r="AX97" s="68">
        <f t="shared" si="81"/>
        <v>5.9200063482423453E-2</v>
      </c>
      <c r="AY97" s="68">
        <f t="shared" si="82"/>
        <v>9.4041653599070778E-4</v>
      </c>
      <c r="AZ97" s="68">
        <f t="shared" si="83"/>
        <v>0.49985476811042084</v>
      </c>
      <c r="BA97" s="68">
        <f t="shared" si="84"/>
        <v>2.9452735653107995E-2</v>
      </c>
      <c r="BB97" s="68">
        <f t="shared" si="85"/>
        <v>1.0881109705384248E-3</v>
      </c>
      <c r="BC97" s="68">
        <f t="shared" si="86"/>
        <v>0</v>
      </c>
      <c r="BD97" s="68">
        <f t="shared" si="87"/>
        <v>1.2732662944718192E-3</v>
      </c>
      <c r="BE97" s="68">
        <f t="shared" si="68"/>
        <v>0.89410687442991554</v>
      </c>
      <c r="BF97" s="68">
        <f t="shared" si="88"/>
        <v>0.38864520170682887</v>
      </c>
      <c r="BG97" s="68">
        <f t="shared" si="89"/>
        <v>2.039566861122814E-2</v>
      </c>
      <c r="BH97" s="68">
        <f t="shared" si="90"/>
        <v>0.56138370194400378</v>
      </c>
      <c r="BI97" s="68">
        <f t="shared" si="91"/>
        <v>2.9575427737939159E-2</v>
      </c>
      <c r="BJ97" s="68">
        <f t="shared" si="92"/>
        <v>1</v>
      </c>
      <c r="BK97" s="68">
        <f t="array" ref="BK97:BN97">MMULT(BF97:BI97,$Q$10:$T$13)</f>
        <v>0.18985490630992424</v>
      </c>
      <c r="BL97" s="68">
        <v>3.9327231060801077E-2</v>
      </c>
      <c r="BM97" s="68">
        <v>8.5262985591097074E-2</v>
      </c>
      <c r="BN97" s="68">
        <v>-8.4906981921706558E-3</v>
      </c>
      <c r="BO97" s="68">
        <f t="shared" si="93"/>
        <v>0.30595442476965173</v>
      </c>
      <c r="BP97" s="60">
        <v>57</v>
      </c>
      <c r="BQ97" s="60">
        <v>28</v>
      </c>
      <c r="BR97" s="60">
        <v>13</v>
      </c>
      <c r="BS97" s="60">
        <v>2</v>
      </c>
      <c r="BT97" s="67">
        <f t="shared" si="94"/>
        <v>98</v>
      </c>
      <c r="BU97" s="67">
        <f>BP97/$BT97</f>
        <v>0.58163265306122447</v>
      </c>
      <c r="BV97" s="67">
        <f>BQ97/$BT97</f>
        <v>0.2857142857142857</v>
      </c>
      <c r="BW97" s="67">
        <f>BR97/$BT97</f>
        <v>0.1326530612244898</v>
      </c>
    </row>
    <row r="98" spans="1:75" s="64" customFormat="1" x14ac:dyDescent="0.15">
      <c r="A98" s="62" t="s">
        <v>210</v>
      </c>
      <c r="B98" s="62"/>
      <c r="C98" s="69" t="s">
        <v>129</v>
      </c>
      <c r="D98" s="63">
        <v>42.615800000000007</v>
      </c>
      <c r="E98" s="63">
        <v>1.2699999999999999E-2</v>
      </c>
      <c r="F98" s="63">
        <v>1.1800000000000002</v>
      </c>
      <c r="G98" s="63">
        <v>8.7368052016883855</v>
      </c>
      <c r="H98" s="63">
        <v>0.14699999999999999</v>
      </c>
      <c r="I98" s="63">
        <v>45.833300000000001</v>
      </c>
      <c r="J98" s="63">
        <v>0.89849999999999997</v>
      </c>
      <c r="K98" s="63">
        <v>6.6E-3</v>
      </c>
      <c r="L98" s="63"/>
      <c r="M98" s="63">
        <v>0.12760000000000002</v>
      </c>
      <c r="O98" s="65">
        <f t="shared" si="60"/>
        <v>0.85830311661321579</v>
      </c>
      <c r="P98" s="65">
        <f t="shared" si="61"/>
        <v>2.6966012295497877E-2</v>
      </c>
      <c r="Q98" s="65">
        <f t="shared" si="62"/>
        <v>0.12921749020135759</v>
      </c>
      <c r="R98" s="65">
        <f t="shared" si="63"/>
        <v>-1.4486619110071075E-2</v>
      </c>
      <c r="S98" s="65">
        <f t="shared" si="16"/>
        <v>1.0000000000000002</v>
      </c>
      <c r="T98" s="65">
        <f t="shared" si="64"/>
        <v>0.12737229626026006</v>
      </c>
      <c r="U98" s="65">
        <f t="shared" si="65"/>
        <v>2.6580944280125671E-2</v>
      </c>
      <c r="V98" s="65">
        <f t="shared" si="66"/>
        <v>0.84604675945961438</v>
      </c>
      <c r="W98" s="66">
        <f t="shared" si="67"/>
        <v>1</v>
      </c>
      <c r="X98" s="67">
        <f t="shared" si="95"/>
        <v>0.51915835499190888</v>
      </c>
      <c r="Y98" s="67">
        <f t="shared" si="96"/>
        <v>0.84604675945961438</v>
      </c>
      <c r="Z98" s="67">
        <f t="shared" si="69"/>
        <v>1</v>
      </c>
      <c r="AA98" s="67">
        <f t="shared" si="70"/>
        <v>0</v>
      </c>
      <c r="AB98" s="67">
        <f t="shared" si="71"/>
        <v>0</v>
      </c>
      <c r="AC98" s="67">
        <f t="shared" si="72"/>
        <v>0</v>
      </c>
      <c r="AD98" s="67">
        <f>(G98+I98)/D98</f>
        <v>1.2805134527965771</v>
      </c>
      <c r="AE98" s="67">
        <f t="shared" si="73"/>
        <v>1</v>
      </c>
      <c r="AF98" s="67">
        <f t="shared" si="74"/>
        <v>0</v>
      </c>
      <c r="AG98" s="67">
        <f t="shared" si="75"/>
        <v>0</v>
      </c>
      <c r="AH98" s="67">
        <f t="shared" si="76"/>
        <v>0</v>
      </c>
      <c r="AI98" s="67">
        <f>G98+I98</f>
        <v>54.570105201688385</v>
      </c>
      <c r="AJ98" s="67">
        <f>D98/60.08</f>
        <v>0.70931757656458072</v>
      </c>
      <c r="AK98" s="68">
        <f>E98/79.9</f>
        <v>1.5894868585732163E-4</v>
      </c>
      <c r="AL98" s="68">
        <f>F98/101.96</f>
        <v>1.1573165947430367E-2</v>
      </c>
      <c r="AM98" s="68">
        <f>G98/71.85</f>
        <v>0.12159784553498101</v>
      </c>
      <c r="AN98" s="68">
        <f>H98/70.94</f>
        <v>2.0721736678883562E-3</v>
      </c>
      <c r="AO98" s="68">
        <f>I98/40.3</f>
        <v>1.1373027295285361</v>
      </c>
      <c r="AP98" s="68">
        <f>J98/56.08</f>
        <v>1.602175463623395E-2</v>
      </c>
      <c r="AQ98" s="68">
        <f>K98/61.98</f>
        <v>1.0648596321393999E-4</v>
      </c>
      <c r="AR98" s="68">
        <f>L98/94.2</f>
        <v>0</v>
      </c>
      <c r="AS98" s="68">
        <f>M98/(3*15.9994+2*52)</f>
        <v>8.3948362546398586E-4</v>
      </c>
      <c r="AT98" s="68">
        <f t="shared" si="77"/>
        <v>1.9989901641541856</v>
      </c>
      <c r="AU98" s="68">
        <f t="shared" si="78"/>
        <v>0.3548379523241465</v>
      </c>
      <c r="AV98" s="68">
        <f t="shared" si="79"/>
        <v>7.9514491220408843E-5</v>
      </c>
      <c r="AW98" s="68">
        <f t="shared" si="80"/>
        <v>5.789506199159921E-3</v>
      </c>
      <c r="AX98" s="68">
        <f t="shared" si="81"/>
        <v>6.0829636741325133E-2</v>
      </c>
      <c r="AY98" s="68">
        <f t="shared" si="82"/>
        <v>1.0366102370319246E-3</v>
      </c>
      <c r="AZ98" s="68">
        <f t="shared" si="83"/>
        <v>0.56893863207663786</v>
      </c>
      <c r="BA98" s="68">
        <f t="shared" si="84"/>
        <v>8.0149241969947795E-3</v>
      </c>
      <c r="BB98" s="68">
        <f t="shared" si="85"/>
        <v>5.3269878523387543E-5</v>
      </c>
      <c r="BC98" s="68">
        <f t="shared" si="86"/>
        <v>0</v>
      </c>
      <c r="BD98" s="68">
        <f t="shared" si="87"/>
        <v>4.1995385496015626E-4</v>
      </c>
      <c r="BE98" s="68">
        <f t="shared" si="68"/>
        <v>0.90340949242250856</v>
      </c>
      <c r="BF98" s="68">
        <f t="shared" si="88"/>
        <v>0.35540281123548023</v>
      </c>
      <c r="BG98" s="68">
        <f t="shared" si="89"/>
        <v>5.7987223896699761E-3</v>
      </c>
      <c r="BH98" s="68">
        <f t="shared" si="90"/>
        <v>0.63077078339225545</v>
      </c>
      <c r="BI98" s="68">
        <f t="shared" si="91"/>
        <v>8.0276829825944689E-3</v>
      </c>
      <c r="BJ98" s="68">
        <f t="shared" si="92"/>
        <v>1.0000000000000002</v>
      </c>
      <c r="BK98" s="68">
        <f t="array" ref="BK98:BN98">MMULT(BF98:BI98,$Q$10:$T$13)</f>
        <v>0.27833092933844111</v>
      </c>
      <c r="BL98" s="68">
        <v>8.7445508672666372E-3</v>
      </c>
      <c r="BM98" s="68">
        <v>4.1902707142017839E-2</v>
      </c>
      <c r="BN98" s="68">
        <v>-4.6977275065576973E-3</v>
      </c>
      <c r="BO98" s="68">
        <f t="shared" si="93"/>
        <v>0.32428045984116782</v>
      </c>
      <c r="BP98" s="60">
        <v>81</v>
      </c>
      <c r="BQ98" s="60">
        <v>15</v>
      </c>
      <c r="BR98" s="61">
        <v>3</v>
      </c>
      <c r="BS98" s="60">
        <v>1</v>
      </c>
      <c r="BT98" s="67">
        <f t="shared" si="94"/>
        <v>99</v>
      </c>
      <c r="BU98" s="67">
        <f>BP98/$BT98</f>
        <v>0.81818181818181823</v>
      </c>
      <c r="BV98" s="67">
        <f>BQ98/$BT98</f>
        <v>0.15151515151515152</v>
      </c>
      <c r="BW98" s="67">
        <f>BR98/$BT98</f>
        <v>3.0303030303030304E-2</v>
      </c>
    </row>
    <row r="99" spans="1:75" s="64" customFormat="1" x14ac:dyDescent="0.15">
      <c r="A99" s="62" t="s">
        <v>210</v>
      </c>
      <c r="B99" s="62"/>
      <c r="C99" s="71" t="s">
        <v>130</v>
      </c>
      <c r="D99" s="63">
        <v>42.107999999999997</v>
      </c>
      <c r="E99" s="63">
        <v>1.4620000000000001E-2</v>
      </c>
      <c r="F99" s="63">
        <v>0.67844000000000004</v>
      </c>
      <c r="G99" s="63">
        <v>9.0407820000000001</v>
      </c>
      <c r="H99" s="63">
        <v>0.15593000000000001</v>
      </c>
      <c r="I99" s="63">
        <v>47.206200000000003</v>
      </c>
      <c r="J99" s="63">
        <v>0.25029000000000001</v>
      </c>
      <c r="K99" s="63">
        <v>5.9500000000000004E-3</v>
      </c>
      <c r="L99" s="63"/>
      <c r="M99" s="63">
        <v>9.673000000000001E-2</v>
      </c>
      <c r="O99" s="65">
        <f t="shared" si="60"/>
        <v>0.90186927853494769</v>
      </c>
      <c r="P99" s="65">
        <f t="shared" si="61"/>
        <v>-1.5160401087719979E-3</v>
      </c>
      <c r="Q99" s="65">
        <f t="shared" si="62"/>
        <v>0.11101704798531942</v>
      </c>
      <c r="R99" s="65">
        <f t="shared" si="63"/>
        <v>-1.1370286411495048E-2</v>
      </c>
      <c r="S99" s="65">
        <f t="shared" si="16"/>
        <v>1</v>
      </c>
      <c r="T99" s="65">
        <f t="shared" si="64"/>
        <v>0.10976894365685373</v>
      </c>
      <c r="U99" s="65">
        <f t="shared" si="65"/>
        <v>-1.4989960938551527E-3</v>
      </c>
      <c r="V99" s="65">
        <f t="shared" si="66"/>
        <v>0.89173005243700143</v>
      </c>
      <c r="W99" s="66">
        <f t="shared" si="67"/>
        <v>1</v>
      </c>
      <c r="X99" s="67">
        <f t="shared" si="95"/>
        <v>0.51310969422237895</v>
      </c>
      <c r="Y99" s="67">
        <f t="shared" si="96"/>
        <v>0.89173005243700143</v>
      </c>
      <c r="Z99" s="67">
        <f t="shared" si="69"/>
        <v>1</v>
      </c>
      <c r="AA99" s="67">
        <f t="shared" si="70"/>
        <v>0</v>
      </c>
      <c r="AB99" s="67">
        <f t="shared" si="71"/>
        <v>0</v>
      </c>
      <c r="AC99" s="67">
        <f t="shared" si="72"/>
        <v>0</v>
      </c>
      <c r="AD99" s="67">
        <f>(G99+I99)/D99</f>
        <v>1.3357789968652038</v>
      </c>
      <c r="AE99" s="67">
        <f t="shared" si="73"/>
        <v>1</v>
      </c>
      <c r="AF99" s="67">
        <f t="shared" si="74"/>
        <v>0</v>
      </c>
      <c r="AG99" s="67">
        <f t="shared" si="75"/>
        <v>0</v>
      </c>
      <c r="AH99" s="67">
        <f t="shared" si="76"/>
        <v>0</v>
      </c>
      <c r="AI99" s="67">
        <f>G99+I99</f>
        <v>56.246982000000003</v>
      </c>
      <c r="AJ99" s="67">
        <f>D99/60.08</f>
        <v>0.70086551264980024</v>
      </c>
      <c r="AK99" s="68">
        <f>E99/79.9</f>
        <v>1.8297872340425532E-4</v>
      </c>
      <c r="AL99" s="68">
        <f>F99/101.96</f>
        <v>6.6539819537073368E-3</v>
      </c>
      <c r="AM99" s="68">
        <f>G99/71.85</f>
        <v>0.12582855949895616</v>
      </c>
      <c r="AN99" s="68">
        <f>H99/70.94</f>
        <v>2.1980546941076967E-3</v>
      </c>
      <c r="AO99" s="68">
        <f>I99/40.3</f>
        <v>1.1713697270471466</v>
      </c>
      <c r="AP99" s="68">
        <f>J99/56.08</f>
        <v>4.4630884450784598E-3</v>
      </c>
      <c r="AQ99" s="68">
        <f>K99/61.98</f>
        <v>9.599870926105196E-5</v>
      </c>
      <c r="AR99" s="68">
        <f>L99/94.2</f>
        <v>0</v>
      </c>
      <c r="AS99" s="68">
        <f>M99/(3*15.9994+2*52)</f>
        <v>6.3638911513425826E-4</v>
      </c>
      <c r="AT99" s="68">
        <f t="shared" si="77"/>
        <v>2.0122942908365959</v>
      </c>
      <c r="AU99" s="68">
        <f t="shared" si="78"/>
        <v>0.34829175625122943</v>
      </c>
      <c r="AV99" s="68">
        <f t="shared" si="79"/>
        <v>9.093039931459693E-5</v>
      </c>
      <c r="AW99" s="68">
        <f t="shared" si="80"/>
        <v>3.3066644297544546E-3</v>
      </c>
      <c r="AX99" s="68">
        <f t="shared" si="81"/>
        <v>6.2529899365089334E-2</v>
      </c>
      <c r="AY99" s="68">
        <f t="shared" si="82"/>
        <v>1.0923127417878189E-3</v>
      </c>
      <c r="AZ99" s="68">
        <f t="shared" si="83"/>
        <v>0.58210656979012676</v>
      </c>
      <c r="BA99" s="68">
        <f t="shared" si="84"/>
        <v>2.2179104047564359E-3</v>
      </c>
      <c r="BB99" s="68">
        <f t="shared" si="85"/>
        <v>4.7706098306893882E-5</v>
      </c>
      <c r="BC99" s="68">
        <f t="shared" si="86"/>
        <v>0</v>
      </c>
      <c r="BD99" s="68">
        <f t="shared" si="87"/>
        <v>3.1625051963432463E-4</v>
      </c>
      <c r="BE99" s="68">
        <f t="shared" si="68"/>
        <v>0.90299974891734935</v>
      </c>
      <c r="BF99" s="68">
        <f t="shared" si="88"/>
        <v>0.34883146821479821</v>
      </c>
      <c r="BG99" s="68">
        <f t="shared" si="89"/>
        <v>3.3117884280122788E-3</v>
      </c>
      <c r="BH99" s="68">
        <f t="shared" si="90"/>
        <v>0.64563539608446807</v>
      </c>
      <c r="BI99" s="68">
        <f t="shared" si="91"/>
        <v>2.2213472727215426E-3</v>
      </c>
      <c r="BJ99" s="68">
        <f t="shared" si="92"/>
        <v>1</v>
      </c>
      <c r="BK99" s="68">
        <f t="array" ref="BK99:BN99">MMULT(BF99:BI99,$Q$10:$T$13)</f>
        <v>0.2954381943079602</v>
      </c>
      <c r="BL99" s="68">
        <v>-4.9663090083480049E-4</v>
      </c>
      <c r="BM99" s="68">
        <v>3.636743924514553E-2</v>
      </c>
      <c r="BN99" s="68">
        <v>-3.7247270376404812E-3</v>
      </c>
      <c r="BO99" s="68">
        <f t="shared" si="93"/>
        <v>0.32758427561463044</v>
      </c>
      <c r="BP99" s="60">
        <v>87.7</v>
      </c>
      <c r="BQ99" s="60">
        <v>11.9</v>
      </c>
      <c r="BR99" s="61">
        <v>0.2</v>
      </c>
      <c r="BS99" s="60">
        <v>0.2</v>
      </c>
      <c r="BT99" s="67">
        <f t="shared" si="94"/>
        <v>99.800000000000011</v>
      </c>
      <c r="BU99" s="67">
        <f>BP99/$BT99</f>
        <v>0.87875751503006005</v>
      </c>
      <c r="BV99" s="67">
        <f>BQ99/$BT99</f>
        <v>0.11923847695390781</v>
      </c>
      <c r="BW99" s="67">
        <f>BR99/$BT99</f>
        <v>2.004008016032064E-3</v>
      </c>
    </row>
    <row r="100" spans="1:75" s="64" customFormat="1" x14ac:dyDescent="0.15">
      <c r="A100" s="62" t="s">
        <v>210</v>
      </c>
      <c r="B100" s="62"/>
      <c r="C100" s="71" t="s">
        <v>131</v>
      </c>
      <c r="D100" s="63">
        <v>43.647330999999994</v>
      </c>
      <c r="E100" s="63">
        <v>3.1080000000000001E-3</v>
      </c>
      <c r="F100" s="63">
        <v>1.5572050000000002</v>
      </c>
      <c r="G100" s="63">
        <v>7.9112530000000003</v>
      </c>
      <c r="H100" s="63">
        <v>0.13595499999999999</v>
      </c>
      <c r="I100" s="63">
        <v>44.891621999999998</v>
      </c>
      <c r="J100" s="63">
        <v>1.251695</v>
      </c>
      <c r="K100" s="63">
        <v>6.7069999999999994E-3</v>
      </c>
      <c r="L100" s="63"/>
      <c r="M100" s="63">
        <v>0.14234000000000002</v>
      </c>
      <c r="O100" s="65">
        <f t="shared" ref="O100:O163" si="97">BK100/$BO100</f>
        <v>0.79214997237237628</v>
      </c>
      <c r="P100" s="65">
        <f t="shared" ref="P100:P163" si="98">BL100/$BO100</f>
        <v>3.7464109452232587E-2</v>
      </c>
      <c r="Q100" s="65">
        <f t="shared" ref="Q100:Q163" si="99">BM100/$BO100</f>
        <v>0.192978039695333</v>
      </c>
      <c r="R100" s="65">
        <f t="shared" ref="R100:R163" si="100">BN100/$BO100</f>
        <v>-2.2592121519941943E-2</v>
      </c>
      <c r="S100" s="65">
        <f t="shared" ref="S100:S163" si="101">SUM(O100:R100)</f>
        <v>0.99999999999999989</v>
      </c>
      <c r="T100" s="65">
        <f t="shared" ref="T100:T163" si="102">BM100/(BK100+BL100+BM100)</f>
        <v>0.1887145770382993</v>
      </c>
      <c r="U100" s="65">
        <f t="shared" ref="U100:U163" si="103">BL100/(BK100+BL100+BM100)</f>
        <v>3.6636415110012158E-2</v>
      </c>
      <c r="V100" s="65">
        <f t="shared" ref="V100:V163" si="104">BK100/(BK100+BL100+BM100)</f>
        <v>0.77464900785168844</v>
      </c>
      <c r="W100" s="66">
        <f t="shared" si="67"/>
        <v>0.99999999999999989</v>
      </c>
      <c r="X100" s="67">
        <f t="shared" ref="X100:X163" si="105">U100/(COS(RADIANS(30)))+V100*TAN(RADIANS(30))</f>
        <v>0.48954790146246563</v>
      </c>
      <c r="Y100" s="67">
        <f t="shared" ref="Y100:Y163" si="106">V100</f>
        <v>0.77464900785168844</v>
      </c>
      <c r="Z100" s="67">
        <f t="shared" ref="Z100:Z163" si="107">IF(AND(O100&gt;0.4,O100&lt;1),1,0)</f>
        <v>1</v>
      </c>
      <c r="AA100" s="67">
        <f t="shared" ref="AA100:AA163" si="108">IF(O100&gt;1,1,0)</f>
        <v>0</v>
      </c>
      <c r="AB100" s="67">
        <f t="shared" ref="AB100:AB163" si="109">IF(AND(O100&lt;=0.4,O100&gt;0),1,0)</f>
        <v>0</v>
      </c>
      <c r="AC100" s="67">
        <f t="shared" ref="AC100:AC163" si="110">IF(O100&lt;0,1,0)</f>
        <v>0</v>
      </c>
      <c r="AD100" s="67">
        <f>(G100+I100)/D100</f>
        <v>1.2097618294232013</v>
      </c>
      <c r="AE100" s="67">
        <f t="shared" ref="AE100:AE163" si="111">IF(AND(AD100&lt;1.34,AD100&gt;=0.926),1,0)</f>
        <v>1</v>
      </c>
      <c r="AF100" s="67">
        <f t="shared" ref="AF100:AF163" si="112">IF(AD100&gt;=1.34,1,0)</f>
        <v>0</v>
      </c>
      <c r="AG100" s="67">
        <f t="shared" ref="AG100:AG163" si="113">IF(AND(AD100&lt;0.926,AD100&gt;=0.735),1,0)</f>
        <v>0</v>
      </c>
      <c r="AH100" s="67">
        <f t="shared" ref="AH100:AH163" si="114">IF(AD100&lt;0.735,1,0)</f>
        <v>0</v>
      </c>
      <c r="AI100" s="67">
        <f>G100+I100</f>
        <v>52.802875</v>
      </c>
      <c r="AJ100" s="67">
        <f>D100/60.08</f>
        <v>0.72648686750998659</v>
      </c>
      <c r="AK100" s="68">
        <f>E100/79.9</f>
        <v>3.8898623279098871E-5</v>
      </c>
      <c r="AL100" s="68">
        <f>F100/101.96</f>
        <v>1.527270498234602E-2</v>
      </c>
      <c r="AM100" s="68">
        <f>G100/71.85</f>
        <v>0.11010790535838554</v>
      </c>
      <c r="AN100" s="68">
        <f>H100/70.94</f>
        <v>1.9164787144065408E-3</v>
      </c>
      <c r="AO100" s="68">
        <f>I100/40.3</f>
        <v>1.1139360297766749</v>
      </c>
      <c r="AP100" s="68">
        <f>J100/56.08</f>
        <v>2.231981098430813E-2</v>
      </c>
      <c r="AQ100" s="68">
        <f>K100/61.98</f>
        <v>1.0821232655695385E-4</v>
      </c>
      <c r="AR100" s="68">
        <f>L100/94.2</f>
        <v>0</v>
      </c>
      <c r="AS100" s="68">
        <f>M100/(3*15.9994+2*52)</f>
        <v>9.3645845806068773E-4</v>
      </c>
      <c r="AT100" s="68">
        <f t="shared" ref="AT100:AT163" si="115">SUM(AJ100:AS100)</f>
        <v>1.9911233667340047</v>
      </c>
      <c r="AU100" s="68">
        <f t="shared" ref="AU100:AU163" si="116">AJ100/$AT100</f>
        <v>0.3648628104353106</v>
      </c>
      <c r="AV100" s="68">
        <f t="shared" ref="AV100:AV163" si="117">AK100/$AT100</f>
        <v>1.9536018676182488E-5</v>
      </c>
      <c r="AW100" s="68">
        <f t="shared" ref="AW100:AW163" si="118">AL100/$AT100</f>
        <v>7.6703961379336822E-3</v>
      </c>
      <c r="AX100" s="68">
        <f t="shared" ref="AX100:AX163" si="119">AM100/$AT100</f>
        <v>5.5299388876638558E-2</v>
      </c>
      <c r="AY100" s="68">
        <f t="shared" ref="AY100:AY163" si="120">AN100/$AT100</f>
        <v>9.6251128705806817E-4</v>
      </c>
      <c r="AZ100" s="68">
        <f t="shared" ref="AZ100:AZ163" si="121">AO100/$AT100</f>
        <v>0.55945103572554589</v>
      </c>
      <c r="BA100" s="68">
        <f t="shared" ref="BA100:BA163" si="122">AP100/$AT100</f>
        <v>1.1209657501493149E-2</v>
      </c>
      <c r="BB100" s="68">
        <f t="shared" ref="BB100:BB163" si="123">AQ100/$AT100</f>
        <v>5.4347374133051396E-5</v>
      </c>
      <c r="BC100" s="68">
        <f t="shared" ref="BC100:BC163" si="124">AR100/$AT100</f>
        <v>0</v>
      </c>
      <c r="BD100" s="68">
        <f t="shared" ref="BD100:BD163" si="125">AS100/$AT100</f>
        <v>4.7031664321068147E-4</v>
      </c>
      <c r="BE100" s="68">
        <f t="shared" si="68"/>
        <v>0.91004578986273377</v>
      </c>
      <c r="BF100" s="68">
        <f t="shared" ref="BF100:BF163" si="126">AU100/(AU100+AW100+AX100+AZ100+BA100)</f>
        <v>0.36541338291695585</v>
      </c>
      <c r="BG100" s="68">
        <f t="shared" ref="BG100:BG163" si="127">AW100/(AU100+AW100+AX100+AZ100+BA100)</f>
        <v>7.6819706500957348E-3</v>
      </c>
      <c r="BH100" s="68">
        <f t="shared" ref="BH100:BH163" si="128">(AX100+AZ100)/(AU100+AW100+AX100+AZ100+BA100)</f>
        <v>0.61567807372724015</v>
      </c>
      <c r="BI100" s="68">
        <f t="shared" ref="BI100:BI163" si="129">BA100/(BA100+AZ100+AX100+AW100+AU100)</f>
        <v>1.1226572705708201E-2</v>
      </c>
      <c r="BJ100" s="68">
        <f t="shared" ref="BJ100:BJ163" si="130">SUM(BF100:BI100)</f>
        <v>0.99999999999999989</v>
      </c>
      <c r="BK100" s="68">
        <f t="array" ref="BK100:BN100">MMULT(BF100:BI100,$Q$10:$T$13)</f>
        <v>0.2540993304419269</v>
      </c>
      <c r="BL100" s="68">
        <v>1.2017427834915533E-2</v>
      </c>
      <c r="BM100" s="68">
        <v>6.1901902905740318E-2</v>
      </c>
      <c r="BN100" s="68">
        <v>-7.2469142860505167E-3</v>
      </c>
      <c r="BO100" s="68">
        <f t="shared" ref="BO100:BO163" si="131">SUM(BK100:BN100)</f>
        <v>0.32077174689653226</v>
      </c>
      <c r="BP100" s="60">
        <v>74.7</v>
      </c>
      <c r="BQ100" s="60">
        <v>20.100000000000001</v>
      </c>
      <c r="BR100" s="61">
        <v>4.2699999999999996</v>
      </c>
      <c r="BS100" s="60">
        <v>1</v>
      </c>
      <c r="BT100" s="67">
        <f t="shared" si="94"/>
        <v>99.070000000000007</v>
      </c>
      <c r="BU100" s="67">
        <f>BP100/$BT100</f>
        <v>0.75401231452508322</v>
      </c>
      <c r="BV100" s="67">
        <f>BQ100/$BT100</f>
        <v>0.20288684768345613</v>
      </c>
      <c r="BW100" s="67">
        <f>BR100/$BT100</f>
        <v>4.3100837791460574E-2</v>
      </c>
    </row>
    <row r="101" spans="1:75" s="64" customFormat="1" x14ac:dyDescent="0.15">
      <c r="A101" s="62" t="s">
        <v>210</v>
      </c>
      <c r="B101" s="62"/>
      <c r="C101" s="71" t="s">
        <v>132</v>
      </c>
      <c r="D101" s="63">
        <v>43.000970000000002</v>
      </c>
      <c r="E101" s="63">
        <v>1.5639999999999998E-2</v>
      </c>
      <c r="F101" s="63">
        <v>1.2921199999999999</v>
      </c>
      <c r="G101" s="63">
        <v>7.8713035035941461</v>
      </c>
      <c r="H101" s="63">
        <v>0.13785</v>
      </c>
      <c r="I101" s="63">
        <v>45.8994</v>
      </c>
      <c r="J101" s="63">
        <v>1.06623</v>
      </c>
      <c r="K101" s="63">
        <v>8.709999999999999E-3</v>
      </c>
      <c r="L101" s="63"/>
      <c r="M101" s="63">
        <v>0.25322</v>
      </c>
      <c r="O101" s="65">
        <f t="shared" si="97"/>
        <v>0.83739083788392488</v>
      </c>
      <c r="P101" s="65">
        <f t="shared" si="98"/>
        <v>3.3280740279698857E-2</v>
      </c>
      <c r="Q101" s="65">
        <f t="shared" si="99"/>
        <v>0.14646806911749227</v>
      </c>
      <c r="R101" s="65">
        <f t="shared" si="100"/>
        <v>-1.7139647281116124E-2</v>
      </c>
      <c r="S101" s="65">
        <f t="shared" si="101"/>
        <v>0.99999999999999989</v>
      </c>
      <c r="T101" s="65">
        <f t="shared" si="102"/>
        <v>0.14399996058457798</v>
      </c>
      <c r="U101" s="65">
        <f t="shared" si="103"/>
        <v>3.2719932183019863E-2</v>
      </c>
      <c r="V101" s="65">
        <f t="shared" si="104"/>
        <v>0.82328010723240208</v>
      </c>
      <c r="W101" s="66">
        <f t="shared" si="67"/>
        <v>0.99999999999999989</v>
      </c>
      <c r="X101" s="67">
        <f t="shared" si="105"/>
        <v>0.51310271483655689</v>
      </c>
      <c r="Y101" s="67">
        <f t="shared" si="106"/>
        <v>0.82328010723240208</v>
      </c>
      <c r="Z101" s="67">
        <f t="shared" si="107"/>
        <v>1</v>
      </c>
      <c r="AA101" s="67">
        <f t="shared" si="108"/>
        <v>0</v>
      </c>
      <c r="AB101" s="67">
        <f t="shared" si="109"/>
        <v>0</v>
      </c>
      <c r="AC101" s="67">
        <f t="shared" si="110"/>
        <v>0</v>
      </c>
      <c r="AD101" s="67">
        <f>(G101+I101)/D101</f>
        <v>1.2504532689284484</v>
      </c>
      <c r="AE101" s="67">
        <f t="shared" si="111"/>
        <v>1</v>
      </c>
      <c r="AF101" s="67">
        <f t="shared" si="112"/>
        <v>0</v>
      </c>
      <c r="AG101" s="67">
        <f t="shared" si="113"/>
        <v>0</v>
      </c>
      <c r="AH101" s="67">
        <f t="shared" si="114"/>
        <v>0</v>
      </c>
      <c r="AI101" s="67">
        <f>G101+I101</f>
        <v>53.770703503594149</v>
      </c>
      <c r="AJ101" s="67">
        <f>D101/60.08</f>
        <v>0.71572852862849545</v>
      </c>
      <c r="AK101" s="68">
        <f>E101/79.9</f>
        <v>1.9574468085106379E-4</v>
      </c>
      <c r="AL101" s="68">
        <f>F101/101.96</f>
        <v>1.2672812867791291E-2</v>
      </c>
      <c r="AM101" s="68">
        <f>G101/71.85</f>
        <v>0.10955189288231242</v>
      </c>
      <c r="AN101" s="68">
        <f>H101/70.94</f>
        <v>1.9431914293769382E-3</v>
      </c>
      <c r="AO101" s="68">
        <f>I101/40.3</f>
        <v>1.1389429280397023</v>
      </c>
      <c r="AP101" s="68">
        <f>J101/56.08</f>
        <v>1.9012660485021399E-2</v>
      </c>
      <c r="AQ101" s="68">
        <f>K101/61.98</f>
        <v>1.4052920296869957E-4</v>
      </c>
      <c r="AR101" s="68">
        <f>L101/94.2</f>
        <v>0</v>
      </c>
      <c r="AS101" s="68">
        <f>M101/(3*15.9994+2*52)</f>
        <v>1.6659407808776684E-3</v>
      </c>
      <c r="AT101" s="68">
        <f t="shared" si="115"/>
        <v>1.9998542289973973</v>
      </c>
      <c r="AU101" s="68">
        <f t="shared" si="116"/>
        <v>0.35789034933176966</v>
      </c>
      <c r="AV101" s="68">
        <f t="shared" si="117"/>
        <v>9.7879474420092122E-5</v>
      </c>
      <c r="AW101" s="68">
        <f t="shared" si="118"/>
        <v>6.3368682997183507E-3</v>
      </c>
      <c r="AX101" s="68">
        <f t="shared" si="119"/>
        <v>5.4779939104479099E-2</v>
      </c>
      <c r="AY101" s="68">
        <f t="shared" si="120"/>
        <v>9.71666535090977E-4</v>
      </c>
      <c r="AZ101" s="68">
        <f t="shared" si="121"/>
        <v>0.56951297325840478</v>
      </c>
      <c r="BA101" s="68">
        <f t="shared" si="122"/>
        <v>9.5070231666600849E-3</v>
      </c>
      <c r="BB101" s="68">
        <f t="shared" si="123"/>
        <v>7.0269723128346307E-5</v>
      </c>
      <c r="BC101" s="68">
        <f t="shared" si="124"/>
        <v>0</v>
      </c>
      <c r="BD101" s="68">
        <f t="shared" si="125"/>
        <v>8.3303110632861857E-4</v>
      </c>
      <c r="BE101" s="68">
        <f t="shared" si="68"/>
        <v>0.9122528255252127</v>
      </c>
      <c r="BF101" s="68">
        <f t="shared" si="126"/>
        <v>0.35859780788351353</v>
      </c>
      <c r="BG101" s="68">
        <f t="shared" si="127"/>
        <v>6.3493946829479651E-3</v>
      </c>
      <c r="BH101" s="68">
        <f t="shared" si="128"/>
        <v>0.62552698129061224</v>
      </c>
      <c r="BI101" s="68">
        <f t="shared" si="129"/>
        <v>9.5258161429262484E-3</v>
      </c>
      <c r="BJ101" s="68">
        <f t="shared" si="130"/>
        <v>1</v>
      </c>
      <c r="BK101" s="68">
        <f t="array" ref="BK101:BN101">MMULT(BF101:BI101,$Q$10:$T$13)</f>
        <v>0.27064549144529954</v>
      </c>
      <c r="BL101" s="68">
        <v>1.0756365965770238E-2</v>
      </c>
      <c r="BM101" s="68">
        <v>4.7338615081483168E-2</v>
      </c>
      <c r="BN101" s="68">
        <v>-5.5395498156140194E-3</v>
      </c>
      <c r="BO101" s="68">
        <f t="shared" si="131"/>
        <v>0.32320092267693895</v>
      </c>
      <c r="BP101" s="60">
        <v>75.5</v>
      </c>
      <c r="BQ101" s="60">
        <v>21.7</v>
      </c>
      <c r="BR101" s="61">
        <v>2.2000000000000002</v>
      </c>
      <c r="BS101" s="60">
        <v>0.7</v>
      </c>
      <c r="BT101" s="67">
        <f t="shared" si="94"/>
        <v>99.4</v>
      </c>
      <c r="BU101" s="67">
        <f>BP101/$BT101</f>
        <v>0.75955734406438624</v>
      </c>
      <c r="BV101" s="67">
        <f>BQ101/$BT101</f>
        <v>0.21830985915492956</v>
      </c>
      <c r="BW101" s="67">
        <f>BR101/$BT101</f>
        <v>2.2132796780684104E-2</v>
      </c>
    </row>
    <row r="102" spans="1:75" s="64" customFormat="1" x14ac:dyDescent="0.15">
      <c r="A102" s="62" t="s">
        <v>210</v>
      </c>
      <c r="B102" s="62"/>
      <c r="C102" s="59" t="s">
        <v>133</v>
      </c>
      <c r="D102" s="63">
        <v>44.60727</v>
      </c>
      <c r="E102" s="63">
        <v>4.3549999999999991E-2</v>
      </c>
      <c r="F102" s="63">
        <v>1.7349199999999998</v>
      </c>
      <c r="G102" s="63">
        <v>8.5016759999999998</v>
      </c>
      <c r="H102" s="63">
        <v>0.12864000000000003</v>
      </c>
      <c r="I102" s="63">
        <v>42.238810000000008</v>
      </c>
      <c r="J102" s="63">
        <v>1.9586899999999998</v>
      </c>
      <c r="K102" s="63">
        <v>6.1699999999999991E-2</v>
      </c>
      <c r="L102" s="63"/>
      <c r="M102" s="63">
        <v>0.26489000000000001</v>
      </c>
      <c r="O102" s="65">
        <f t="shared" si="97"/>
        <v>0.70432564917188833</v>
      </c>
      <c r="P102" s="65">
        <f t="shared" si="98"/>
        <v>6.7564654359159954E-2</v>
      </c>
      <c r="Q102" s="65">
        <f t="shared" si="99"/>
        <v>0.26420149202447285</v>
      </c>
      <c r="R102" s="65">
        <f t="shared" si="100"/>
        <v>-3.6091795555521097E-2</v>
      </c>
      <c r="S102" s="65">
        <f t="shared" si="101"/>
        <v>1</v>
      </c>
      <c r="T102" s="65">
        <f t="shared" si="102"/>
        <v>0.25499815089532291</v>
      </c>
      <c r="U102" s="65">
        <f t="shared" si="103"/>
        <v>6.5211069761375556E-2</v>
      </c>
      <c r="V102" s="65">
        <f t="shared" si="104"/>
        <v>0.67979077934330157</v>
      </c>
      <c r="W102" s="66">
        <f t="shared" si="67"/>
        <v>1</v>
      </c>
      <c r="X102" s="67">
        <f t="shared" si="105"/>
        <v>0.46777664680822795</v>
      </c>
      <c r="Y102" s="67">
        <f t="shared" si="106"/>
        <v>0.67979077934330157</v>
      </c>
      <c r="Z102" s="67">
        <f t="shared" si="107"/>
        <v>1</v>
      </c>
      <c r="AA102" s="67">
        <f t="shared" si="108"/>
        <v>0</v>
      </c>
      <c r="AB102" s="67">
        <f t="shared" si="109"/>
        <v>0</v>
      </c>
      <c r="AC102" s="67">
        <f t="shared" si="110"/>
        <v>0</v>
      </c>
      <c r="AD102" s="67">
        <f>(G102+I102)/D102</f>
        <v>1.1374936417314936</v>
      </c>
      <c r="AE102" s="67">
        <f t="shared" si="111"/>
        <v>1</v>
      </c>
      <c r="AF102" s="67">
        <f t="shared" si="112"/>
        <v>0</v>
      </c>
      <c r="AG102" s="67">
        <f t="shared" si="113"/>
        <v>0</v>
      </c>
      <c r="AH102" s="67">
        <f t="shared" si="114"/>
        <v>0</v>
      </c>
      <c r="AI102" s="67">
        <f>G102+I102</f>
        <v>50.740486000000004</v>
      </c>
      <c r="AJ102" s="67">
        <f>D102/60.08</f>
        <v>0.74246454727030631</v>
      </c>
      <c r="AK102" s="68">
        <f>E102/79.9</f>
        <v>5.4505632040050044E-4</v>
      </c>
      <c r="AL102" s="68">
        <f>F102/101.96</f>
        <v>1.7015692428403294E-2</v>
      </c>
      <c r="AM102" s="68">
        <f>G102/71.85</f>
        <v>0.11832534446764092</v>
      </c>
      <c r="AN102" s="68">
        <f>H102/70.94</f>
        <v>1.8133634056949539E-3</v>
      </c>
      <c r="AO102" s="68">
        <f>I102/40.3</f>
        <v>1.0481094292803972</v>
      </c>
      <c r="AP102" s="68">
        <f>J102/56.08</f>
        <v>3.492671184022824E-2</v>
      </c>
      <c r="AQ102" s="68">
        <f>K102/61.98</f>
        <v>9.9548241368183272E-4</v>
      </c>
      <c r="AR102" s="68">
        <f>L102/94.2</f>
        <v>0</v>
      </c>
      <c r="AS102" s="68">
        <f>M102/(3*15.9994+2*52)</f>
        <v>1.7427180058711223E-3</v>
      </c>
      <c r="AT102" s="68">
        <f t="shared" si="115"/>
        <v>1.9659383454326242</v>
      </c>
      <c r="AU102" s="68">
        <f t="shared" si="116"/>
        <v>0.37766420752473784</v>
      </c>
      <c r="AV102" s="68">
        <f t="shared" si="117"/>
        <v>2.7724995632075905E-4</v>
      </c>
      <c r="AW102" s="68">
        <f t="shared" si="118"/>
        <v>8.6552523215873405E-3</v>
      </c>
      <c r="AX102" s="68">
        <f t="shared" si="119"/>
        <v>6.0187718878641772E-2</v>
      </c>
      <c r="AY102" s="68">
        <f t="shared" si="120"/>
        <v>9.2239078092548491E-4</v>
      </c>
      <c r="AZ102" s="68">
        <f t="shared" si="121"/>
        <v>0.53313443512377812</v>
      </c>
      <c r="BA102" s="68">
        <f t="shared" si="122"/>
        <v>1.7765924308548075E-2</v>
      </c>
      <c r="BB102" s="68">
        <f t="shared" si="123"/>
        <v>5.0636502207436571E-4</v>
      </c>
      <c r="BC102" s="68">
        <f t="shared" si="124"/>
        <v>0</v>
      </c>
      <c r="BD102" s="68">
        <f t="shared" si="125"/>
        <v>8.8645608338628744E-4</v>
      </c>
      <c r="BE102" s="68">
        <f t="shared" si="68"/>
        <v>0.89855811303753164</v>
      </c>
      <c r="BF102" s="68">
        <f t="shared" si="126"/>
        <v>0.3786458323971274</v>
      </c>
      <c r="BG102" s="68">
        <f t="shared" si="127"/>
        <v>8.6777490548927364E-3</v>
      </c>
      <c r="BH102" s="68">
        <f t="shared" si="128"/>
        <v>0.59486431704594933</v>
      </c>
      <c r="BI102" s="68">
        <f t="shared" si="129"/>
        <v>1.7812101502030508E-2</v>
      </c>
      <c r="BJ102" s="68">
        <f t="shared" si="130"/>
        <v>1</v>
      </c>
      <c r="BK102" s="68">
        <f t="array" ref="BK102:BN102">MMULT(BF102:BI102,$Q$10:$T$13)</f>
        <v>0.22350269633773748</v>
      </c>
      <c r="BL102" s="68">
        <v>2.1440199493166827E-2</v>
      </c>
      <c r="BM102" s="68">
        <v>8.3838698637981907E-2</v>
      </c>
      <c r="BN102" s="68">
        <v>-1.1452960192225945E-2</v>
      </c>
      <c r="BO102" s="68">
        <f t="shared" si="131"/>
        <v>0.31732863427666025</v>
      </c>
      <c r="BP102" s="60">
        <v>67.7</v>
      </c>
      <c r="BQ102" s="60">
        <v>24.3</v>
      </c>
      <c r="BR102" s="61">
        <v>7.6</v>
      </c>
      <c r="BS102" s="60">
        <v>0.4</v>
      </c>
      <c r="BT102" s="67">
        <f t="shared" si="94"/>
        <v>99.6</v>
      </c>
      <c r="BU102" s="67">
        <f>BP102/$BT102</f>
        <v>0.67971887550200805</v>
      </c>
      <c r="BV102" s="67">
        <f>BQ102/$BT102</f>
        <v>0.24397590361445784</v>
      </c>
      <c r="BW102" s="67">
        <f>BR102/$BT102</f>
        <v>7.6305220883534142E-2</v>
      </c>
    </row>
    <row r="103" spans="1:75" s="64" customFormat="1" x14ac:dyDescent="0.15">
      <c r="A103" s="62" t="s">
        <v>210</v>
      </c>
      <c r="B103" s="62"/>
      <c r="C103" s="59" t="s">
        <v>134</v>
      </c>
      <c r="D103" s="63">
        <v>44.883217588534599</v>
      </c>
      <c r="E103" s="63">
        <v>3.4940166666666668E-2</v>
      </c>
      <c r="F103" s="63">
        <v>1.9320994166666665</v>
      </c>
      <c r="G103" s="63">
        <v>8.2796906757367559</v>
      </c>
      <c r="H103" s="63">
        <v>0.12776968940698605</v>
      </c>
      <c r="I103" s="63">
        <v>42.842179835120724</v>
      </c>
      <c r="J103" s="63">
        <v>1.1531690169345579</v>
      </c>
      <c r="K103" s="63">
        <v>1.4939999999999998E-2</v>
      </c>
      <c r="L103" s="63"/>
      <c r="M103" s="63">
        <v>0.2703801666666667</v>
      </c>
      <c r="O103" s="65">
        <f t="shared" si="97"/>
        <v>0.69277272974694915</v>
      </c>
      <c r="P103" s="65">
        <f t="shared" si="98"/>
        <v>1.9250015366865745E-2</v>
      </c>
      <c r="Q103" s="65">
        <f t="shared" si="99"/>
        <v>0.32425513662312105</v>
      </c>
      <c r="R103" s="65">
        <f t="shared" si="100"/>
        <v>-3.6277881736935781E-2</v>
      </c>
      <c r="S103" s="65">
        <f t="shared" si="101"/>
        <v>1.0000000000000002</v>
      </c>
      <c r="T103" s="65">
        <f t="shared" si="102"/>
        <v>0.31290365483785826</v>
      </c>
      <c r="U103" s="65">
        <f t="shared" si="103"/>
        <v>1.8576113324545947E-2</v>
      </c>
      <c r="V103" s="65">
        <f t="shared" si="104"/>
        <v>0.6685202318375959</v>
      </c>
      <c r="W103" s="66">
        <f t="shared" si="67"/>
        <v>1</v>
      </c>
      <c r="X103" s="67">
        <f t="shared" si="105"/>
        <v>0.40742018386699419</v>
      </c>
      <c r="Y103" s="67">
        <f t="shared" si="106"/>
        <v>0.6685202318375959</v>
      </c>
      <c r="Z103" s="67">
        <f t="shared" si="107"/>
        <v>1</v>
      </c>
      <c r="AA103" s="67">
        <f t="shared" si="108"/>
        <v>0</v>
      </c>
      <c r="AB103" s="67">
        <f t="shared" si="109"/>
        <v>0</v>
      </c>
      <c r="AC103" s="67">
        <f t="shared" si="110"/>
        <v>0</v>
      </c>
      <c r="AD103" s="67">
        <f>(G103+I103)/D103</f>
        <v>1.1389974528901987</v>
      </c>
      <c r="AE103" s="67">
        <f t="shared" si="111"/>
        <v>1</v>
      </c>
      <c r="AF103" s="67">
        <f t="shared" si="112"/>
        <v>0</v>
      </c>
      <c r="AG103" s="67">
        <f t="shared" si="113"/>
        <v>0</v>
      </c>
      <c r="AH103" s="67">
        <f t="shared" si="114"/>
        <v>0</v>
      </c>
      <c r="AI103" s="67">
        <f>G103+I103</f>
        <v>51.121870510857477</v>
      </c>
      <c r="AJ103" s="67">
        <f>D103/60.08</f>
        <v>0.74705754974258654</v>
      </c>
      <c r="AK103" s="68">
        <f>E103/79.9</f>
        <v>4.3729870671672922E-4</v>
      </c>
      <c r="AL103" s="68">
        <f>F103/101.96</f>
        <v>1.8949582352556556E-2</v>
      </c>
      <c r="AM103" s="68">
        <f>G103/71.85</f>
        <v>0.11523577836794373</v>
      </c>
      <c r="AN103" s="68">
        <f>H103/70.94</f>
        <v>1.8010951424723154E-3</v>
      </c>
      <c r="AO103" s="68">
        <f>I103/40.3</f>
        <v>1.0630813854868666</v>
      </c>
      <c r="AP103" s="68">
        <f>J103/56.08</f>
        <v>2.0562928262028494E-2</v>
      </c>
      <c r="AQ103" s="68">
        <f>K103/61.98</f>
        <v>2.4104549854791867E-4</v>
      </c>
      <c r="AR103" s="68">
        <f>L103/94.2</f>
        <v>0</v>
      </c>
      <c r="AS103" s="68">
        <f>M103/(3*15.9994+2*52)</f>
        <v>1.7788379511511762E-3</v>
      </c>
      <c r="AT103" s="68">
        <f t="shared" si="115"/>
        <v>1.9691455015108701</v>
      </c>
      <c r="AU103" s="68">
        <f t="shared" si="116"/>
        <v>0.3793815892067855</v>
      </c>
      <c r="AV103" s="68">
        <f t="shared" si="117"/>
        <v>2.2207536537102119E-4</v>
      </c>
      <c r="AW103" s="68">
        <f t="shared" si="118"/>
        <v>9.6232514753313431E-3</v>
      </c>
      <c r="AX103" s="68">
        <f t="shared" si="119"/>
        <v>5.8520702649716108E-2</v>
      </c>
      <c r="AY103" s="68">
        <f t="shared" si="120"/>
        <v>9.1465823175097296E-4</v>
      </c>
      <c r="AZ103" s="68">
        <f t="shared" si="121"/>
        <v>0.53986939241980547</v>
      </c>
      <c r="BA103" s="68">
        <f t="shared" si="122"/>
        <v>1.0442564171236273E-2</v>
      </c>
      <c r="BB103" s="68">
        <f t="shared" si="123"/>
        <v>1.2241121763880385E-4</v>
      </c>
      <c r="BC103" s="68">
        <f t="shared" si="124"/>
        <v>0</v>
      </c>
      <c r="BD103" s="68">
        <f t="shared" si="125"/>
        <v>9.0335526236447422E-4</v>
      </c>
      <c r="BE103" s="68">
        <f t="shared" si="68"/>
        <v>0.90220308936945703</v>
      </c>
      <c r="BF103" s="68">
        <f t="shared" si="126"/>
        <v>0.38020377991016457</v>
      </c>
      <c r="BG103" s="68">
        <f t="shared" si="127"/>
        <v>9.6441068571537433E-3</v>
      </c>
      <c r="BH103" s="68">
        <f t="shared" si="128"/>
        <v>0.59968691807611219</v>
      </c>
      <c r="BI103" s="68">
        <f t="shared" si="129"/>
        <v>1.0465195156569485E-2</v>
      </c>
      <c r="BJ103" s="68">
        <f t="shared" si="130"/>
        <v>1</v>
      </c>
      <c r="BK103" s="68">
        <f t="array" ref="BK103:BN103">MMULT(BF103:BI103,$Q$10:$T$13)</f>
        <v>0.21908519041836372</v>
      </c>
      <c r="BL103" s="68">
        <v>6.0877010614241514E-3</v>
      </c>
      <c r="BM103" s="68">
        <v>0.10254372798010944</v>
      </c>
      <c r="BN103" s="68">
        <v>-1.1472660927653174E-2</v>
      </c>
      <c r="BO103" s="68">
        <f t="shared" si="131"/>
        <v>0.31624395853224407</v>
      </c>
      <c r="BP103" s="60">
        <v>66.5</v>
      </c>
      <c r="BQ103" s="60">
        <v>29.5</v>
      </c>
      <c r="BR103" s="61">
        <v>3</v>
      </c>
      <c r="BS103" s="60">
        <v>1</v>
      </c>
      <c r="BT103" s="67">
        <f t="shared" si="94"/>
        <v>99</v>
      </c>
      <c r="BU103" s="67">
        <f>BP103/$BT103</f>
        <v>0.67171717171717171</v>
      </c>
      <c r="BV103" s="67">
        <f>BQ103/$BT103</f>
        <v>0.29797979797979796</v>
      </c>
      <c r="BW103" s="67">
        <f>BR103/$BT103</f>
        <v>3.0303030303030304E-2</v>
      </c>
    </row>
    <row r="104" spans="1:75" s="64" customFormat="1" x14ac:dyDescent="0.15">
      <c r="A104" s="62" t="s">
        <v>210</v>
      </c>
      <c r="B104" s="62"/>
      <c r="C104" s="59" t="s">
        <v>135</v>
      </c>
      <c r="D104" s="63">
        <v>44.315511599537039</v>
      </c>
      <c r="E104" s="63">
        <v>4.9899697708333343E-2</v>
      </c>
      <c r="F104" s="63">
        <v>1.8473708101851851</v>
      </c>
      <c r="G104" s="63">
        <v>8.0174169814155736</v>
      </c>
      <c r="H104" s="63">
        <v>0.11828309511574073</v>
      </c>
      <c r="I104" s="63">
        <v>42.770044685185184</v>
      </c>
      <c r="J104" s="63">
        <v>2.0689749796296297</v>
      </c>
      <c r="K104" s="63">
        <v>0.12033473710648149</v>
      </c>
      <c r="L104" s="63"/>
      <c r="M104" s="63">
        <v>0.22869199645833335</v>
      </c>
      <c r="O104" s="65">
        <f t="shared" si="97"/>
        <v>0.72591020242618554</v>
      </c>
      <c r="P104" s="65">
        <f t="shared" si="98"/>
        <v>7.5912649626848877E-2</v>
      </c>
      <c r="Q104" s="65">
        <f t="shared" si="99"/>
        <v>0.22947081175665979</v>
      </c>
      <c r="R104" s="65">
        <f t="shared" si="100"/>
        <v>-3.1293663809694228E-2</v>
      </c>
      <c r="S104" s="65">
        <f t="shared" si="101"/>
        <v>0.99999999999999989</v>
      </c>
      <c r="T104" s="65">
        <f t="shared" si="102"/>
        <v>0.22250772966932947</v>
      </c>
      <c r="U104" s="65">
        <f t="shared" si="103"/>
        <v>7.36091496445547E-2</v>
      </c>
      <c r="V104" s="65">
        <f t="shared" si="104"/>
        <v>0.70388312068611569</v>
      </c>
      <c r="W104" s="66">
        <f t="shared" si="67"/>
        <v>0.99999999999999989</v>
      </c>
      <c r="X104" s="67">
        <f t="shared" si="105"/>
        <v>0.49138363393036893</v>
      </c>
      <c r="Y104" s="67">
        <f t="shared" si="106"/>
        <v>0.70388312068611569</v>
      </c>
      <c r="Z104" s="67">
        <f t="shared" si="107"/>
        <v>1</v>
      </c>
      <c r="AA104" s="67">
        <f t="shared" si="108"/>
        <v>0</v>
      </c>
      <c r="AB104" s="67">
        <f t="shared" si="109"/>
        <v>0</v>
      </c>
      <c r="AC104" s="67">
        <f t="shared" si="110"/>
        <v>0</v>
      </c>
      <c r="AD104" s="67">
        <f>(G104+I104)/D104</f>
        <v>1.1460425443250739</v>
      </c>
      <c r="AE104" s="67">
        <f t="shared" si="111"/>
        <v>1</v>
      </c>
      <c r="AF104" s="67">
        <f t="shared" si="112"/>
        <v>0</v>
      </c>
      <c r="AG104" s="67">
        <f t="shared" si="113"/>
        <v>0</v>
      </c>
      <c r="AH104" s="67">
        <f t="shared" si="114"/>
        <v>0</v>
      </c>
      <c r="AI104" s="67">
        <f>G104+I104</f>
        <v>50.787461666600755</v>
      </c>
      <c r="AJ104" s="67">
        <f>D104/60.08</f>
        <v>0.73760838214941815</v>
      </c>
      <c r="AK104" s="68">
        <f>E104/79.9</f>
        <v>6.2452687995410939E-4</v>
      </c>
      <c r="AL104" s="68">
        <f>F104/101.96</f>
        <v>1.8118583858230532E-2</v>
      </c>
      <c r="AM104" s="68">
        <f>G104/71.85</f>
        <v>0.11158548338782984</v>
      </c>
      <c r="AN104" s="68">
        <f>H104/70.94</f>
        <v>1.667368129627019E-3</v>
      </c>
      <c r="AO104" s="68">
        <f>I104/40.3</f>
        <v>1.0612914313941733</v>
      </c>
      <c r="AP104" s="68">
        <f>J104/56.08</f>
        <v>3.689327709753263E-2</v>
      </c>
      <c r="AQ104" s="68">
        <f>K104/61.98</f>
        <v>1.941509149830292E-3</v>
      </c>
      <c r="AR104" s="68">
        <f>L104/94.2</f>
        <v>0</v>
      </c>
      <c r="AS104" s="68">
        <f>M104/(3*15.9994+2*52)</f>
        <v>1.5045704255598643E-3</v>
      </c>
      <c r="AT104" s="68">
        <f t="shared" si="115"/>
        <v>1.9712351324721555</v>
      </c>
      <c r="AU104" s="68">
        <f t="shared" si="116"/>
        <v>0.37418589492384524</v>
      </c>
      <c r="AV104" s="68">
        <f t="shared" si="117"/>
        <v>3.1682008384808E-4</v>
      </c>
      <c r="AW104" s="68">
        <f t="shared" si="118"/>
        <v>9.1914878949563694E-3</v>
      </c>
      <c r="AX104" s="68">
        <f t="shared" si="119"/>
        <v>5.6606886489431026E-2</v>
      </c>
      <c r="AY104" s="68">
        <f t="shared" si="120"/>
        <v>8.4584943833460784E-4</v>
      </c>
      <c r="AZ104" s="68">
        <f t="shared" si="121"/>
        <v>0.53838906070185133</v>
      </c>
      <c r="BA104" s="68">
        <f t="shared" si="122"/>
        <v>1.8715817555090049E-2</v>
      </c>
      <c r="BB104" s="68">
        <f t="shared" si="123"/>
        <v>9.8492012335201049E-4</v>
      </c>
      <c r="BC104" s="68">
        <f t="shared" si="124"/>
        <v>0</v>
      </c>
      <c r="BD104" s="68">
        <f t="shared" si="125"/>
        <v>7.6326278929138194E-4</v>
      </c>
      <c r="BE104" s="68">
        <f t="shared" si="68"/>
        <v>0.90486172761907446</v>
      </c>
      <c r="BF104" s="68">
        <f t="shared" si="126"/>
        <v>0.37527827460321134</v>
      </c>
      <c r="BG104" s="68">
        <f t="shared" si="127"/>
        <v>9.2183210672800702E-3</v>
      </c>
      <c r="BH104" s="68">
        <f t="shared" si="128"/>
        <v>0.59673294874808658</v>
      </c>
      <c r="BI104" s="68">
        <f t="shared" si="129"/>
        <v>1.8770455581422027E-2</v>
      </c>
      <c r="BJ104" s="68">
        <f t="shared" si="130"/>
        <v>0.99999999999999989</v>
      </c>
      <c r="BK104" s="68">
        <f t="array" ref="BK104:BN104">MMULT(BF104:BI104,$Q$10:$T$13)</f>
        <v>0.23052707666421768</v>
      </c>
      <c r="BL104" s="68">
        <v>2.4107556474372564E-2</v>
      </c>
      <c r="BM104" s="68">
        <v>7.2872974146422548E-2</v>
      </c>
      <c r="BN104" s="68">
        <v>-9.9379190594792582E-3</v>
      </c>
      <c r="BO104" s="68">
        <f t="shared" si="131"/>
        <v>0.31756968822553355</v>
      </c>
      <c r="BP104" s="60">
        <v>69.650000000000006</v>
      </c>
      <c r="BQ104" s="60">
        <v>20.85</v>
      </c>
      <c r="BR104" s="61">
        <v>8.68</v>
      </c>
      <c r="BS104" s="60">
        <v>0.82</v>
      </c>
      <c r="BT104" s="67">
        <f t="shared" si="94"/>
        <v>99.18</v>
      </c>
      <c r="BU104" s="67">
        <f>BP104/$BT104</f>
        <v>0.70225851986287557</v>
      </c>
      <c r="BV104" s="67">
        <f>BQ104/$BT104</f>
        <v>0.2102238354506957</v>
      </c>
      <c r="BW104" s="67">
        <f>BR104/$BT104</f>
        <v>8.7517644686428711E-2</v>
      </c>
    </row>
    <row r="105" spans="1:75" s="64" customFormat="1" x14ac:dyDescent="0.15">
      <c r="A105" s="62" t="s">
        <v>210</v>
      </c>
      <c r="B105" s="62"/>
      <c r="C105" s="77" t="s">
        <v>136</v>
      </c>
      <c r="D105" s="63">
        <v>43.339539500000001</v>
      </c>
      <c r="E105" s="63">
        <v>7.1445000000000007E-3</v>
      </c>
      <c r="F105" s="63">
        <v>0.77554400000000001</v>
      </c>
      <c r="G105" s="63">
        <v>8.1389575000000001</v>
      </c>
      <c r="H105" s="63">
        <v>0.13473500000000002</v>
      </c>
      <c r="I105" s="63">
        <v>46.206033500000004</v>
      </c>
      <c r="J105" s="63">
        <v>0.73152800000000007</v>
      </c>
      <c r="K105" s="63">
        <v>5.411E-3</v>
      </c>
      <c r="L105" s="63"/>
      <c r="M105" s="63">
        <v>0.177983</v>
      </c>
      <c r="O105" s="65">
        <f t="shared" si="97"/>
        <v>0.82849122873088288</v>
      </c>
      <c r="P105" s="65">
        <f t="shared" si="98"/>
        <v>1.5166011626390348E-2</v>
      </c>
      <c r="Q105" s="65">
        <f t="shared" si="99"/>
        <v>0.1797294502119792</v>
      </c>
      <c r="R105" s="65">
        <f t="shared" si="100"/>
        <v>-2.3386690569252556E-2</v>
      </c>
      <c r="S105" s="65">
        <f t="shared" si="101"/>
        <v>0.99999999999999978</v>
      </c>
      <c r="T105" s="65">
        <f t="shared" si="102"/>
        <v>0.17562222751988871</v>
      </c>
      <c r="U105" s="65">
        <f t="shared" si="103"/>
        <v>1.4819434106529515E-2</v>
      </c>
      <c r="V105" s="65">
        <f t="shared" si="104"/>
        <v>0.80955833837358171</v>
      </c>
      <c r="W105" s="66">
        <f t="shared" si="67"/>
        <v>1</v>
      </c>
      <c r="X105" s="67">
        <f t="shared" si="105"/>
        <v>0.48451073312597898</v>
      </c>
      <c r="Y105" s="67">
        <f t="shared" si="106"/>
        <v>0.80955833837358171</v>
      </c>
      <c r="Z105" s="67">
        <f t="shared" si="107"/>
        <v>1</v>
      </c>
      <c r="AA105" s="67">
        <f t="shared" si="108"/>
        <v>0</v>
      </c>
      <c r="AB105" s="67">
        <f t="shared" si="109"/>
        <v>0</v>
      </c>
      <c r="AC105" s="67">
        <f t="shared" si="110"/>
        <v>0</v>
      </c>
      <c r="AD105" s="67">
        <f>(G105+I105)/D105</f>
        <v>1.253935589232553</v>
      </c>
      <c r="AE105" s="67">
        <f t="shared" si="111"/>
        <v>1</v>
      </c>
      <c r="AF105" s="67">
        <f t="shared" si="112"/>
        <v>0</v>
      </c>
      <c r="AG105" s="67">
        <f t="shared" si="113"/>
        <v>0</v>
      </c>
      <c r="AH105" s="67">
        <f t="shared" si="114"/>
        <v>0</v>
      </c>
      <c r="AI105" s="67">
        <f>G105+I105</f>
        <v>54.344991000000007</v>
      </c>
      <c r="AJ105" s="67">
        <f>D105/60.08</f>
        <v>0.72136383988015984</v>
      </c>
      <c r="AK105" s="68">
        <f>E105/79.9</f>
        <v>8.9418022528160208E-5</v>
      </c>
      <c r="AL105" s="68">
        <f>F105/101.96</f>
        <v>7.6063554335033352E-3</v>
      </c>
      <c r="AM105" s="68">
        <f>G105/71.85</f>
        <v>0.11327707028531664</v>
      </c>
      <c r="AN105" s="68">
        <f>H105/70.94</f>
        <v>1.8992810826050186E-3</v>
      </c>
      <c r="AO105" s="68">
        <f>I105/40.3</f>
        <v>1.1465516997518612</v>
      </c>
      <c r="AP105" s="68">
        <f>J105/56.08</f>
        <v>1.3044365192582027E-2</v>
      </c>
      <c r="AQ105" s="68">
        <f>K105/61.98</f>
        <v>8.7302355598580189E-5</v>
      </c>
      <c r="AR105" s="68">
        <f>L105/94.2</f>
        <v>0</v>
      </c>
      <c r="AS105" s="68">
        <f>M105/(3*15.9994+2*52)</f>
        <v>1.1709546560419795E-3</v>
      </c>
      <c r="AT105" s="68">
        <f t="shared" si="115"/>
        <v>2.005090286660197</v>
      </c>
      <c r="AU105" s="68">
        <f t="shared" si="116"/>
        <v>0.35976626323481337</v>
      </c>
      <c r="AV105" s="68">
        <f t="shared" si="117"/>
        <v>4.4595509301030246E-5</v>
      </c>
      <c r="AW105" s="68">
        <f t="shared" si="118"/>
        <v>3.7935226578614343E-3</v>
      </c>
      <c r="AX105" s="68">
        <f t="shared" si="119"/>
        <v>5.6494747911824947E-2</v>
      </c>
      <c r="AY105" s="68">
        <f t="shared" si="120"/>
        <v>9.4722970593437926E-4</v>
      </c>
      <c r="AZ105" s="68">
        <f t="shared" si="121"/>
        <v>0.57182048478307135</v>
      </c>
      <c r="BA105" s="68">
        <f t="shared" si="122"/>
        <v>6.5056248485994778E-3</v>
      </c>
      <c r="BB105" s="68">
        <f t="shared" si="123"/>
        <v>4.3540361339037962E-5</v>
      </c>
      <c r="BC105" s="68">
        <f t="shared" si="124"/>
        <v>0</v>
      </c>
      <c r="BD105" s="68">
        <f t="shared" si="125"/>
        <v>5.8399098725494018E-4</v>
      </c>
      <c r="BE105" s="68">
        <f t="shared" si="68"/>
        <v>0.91008534415198838</v>
      </c>
      <c r="BF105" s="68">
        <f t="shared" si="126"/>
        <v>0.360349798045553</v>
      </c>
      <c r="BG105" s="68">
        <f t="shared" si="127"/>
        <v>3.7996756876266156E-3</v>
      </c>
      <c r="BH105" s="68">
        <f t="shared" si="128"/>
        <v>0.62933434940444766</v>
      </c>
      <c r="BI105" s="68">
        <f t="shared" si="129"/>
        <v>6.5161768623726345E-3</v>
      </c>
      <c r="BJ105" s="68">
        <f t="shared" si="130"/>
        <v>0.99999999999999989</v>
      </c>
      <c r="BK105" s="68">
        <f t="array" ref="BK105:BN105">MMULT(BF105:BI105,$Q$10:$T$13)</f>
        <v>0.26916876371783949</v>
      </c>
      <c r="BL105" s="68">
        <v>4.9272900646868383E-3</v>
      </c>
      <c r="BM105" s="68">
        <v>5.8392354969589916E-2</v>
      </c>
      <c r="BN105" s="68">
        <v>-7.5981089113281945E-3</v>
      </c>
      <c r="BO105" s="68">
        <f t="shared" si="131"/>
        <v>0.3248902998407881</v>
      </c>
      <c r="BP105" s="60">
        <v>80.5</v>
      </c>
      <c r="BQ105" s="60">
        <v>16.8</v>
      </c>
      <c r="BR105" s="61">
        <v>1.82</v>
      </c>
      <c r="BS105" s="60">
        <v>0.8</v>
      </c>
      <c r="BT105" s="67">
        <f t="shared" si="94"/>
        <v>99.11999999999999</v>
      </c>
      <c r="BU105" s="67">
        <f>BP105/$BT105</f>
        <v>0.81214689265536733</v>
      </c>
      <c r="BV105" s="67">
        <f>BQ105/$BT105</f>
        <v>0.16949152542372883</v>
      </c>
      <c r="BW105" s="67">
        <f>BR105/$BT105</f>
        <v>1.8361581920903956E-2</v>
      </c>
    </row>
    <row r="106" spans="1:75" s="64" customFormat="1" x14ac:dyDescent="0.15">
      <c r="A106" s="62" t="s">
        <v>210</v>
      </c>
      <c r="B106" s="62"/>
      <c r="C106" s="59" t="s">
        <v>137</v>
      </c>
      <c r="D106" s="63">
        <v>45.114157915833331</v>
      </c>
      <c r="E106" s="63">
        <v>8.0999375958333342E-2</v>
      </c>
      <c r="F106" s="63">
        <v>3.0753450374999995</v>
      </c>
      <c r="G106" s="63">
        <v>8.2257434667347358</v>
      </c>
      <c r="H106" s="63">
        <v>0.12374206629166669</v>
      </c>
      <c r="I106" s="63">
        <v>39.942924366666666</v>
      </c>
      <c r="J106" s="63">
        <v>2.5456917658333333</v>
      </c>
      <c r="K106" s="63">
        <v>0.12873237879166666</v>
      </c>
      <c r="L106" s="63"/>
      <c r="M106" s="63">
        <v>0.27250430470833337</v>
      </c>
      <c r="O106" s="65">
        <f t="shared" si="97"/>
        <v>0.62766825250786185</v>
      </c>
      <c r="P106" s="65">
        <f t="shared" si="98"/>
        <v>9.1644930095097762E-2</v>
      </c>
      <c r="Q106" s="65">
        <f t="shared" si="99"/>
        <v>0.3167485817235341</v>
      </c>
      <c r="R106" s="65">
        <f t="shared" si="100"/>
        <v>-3.6061764326493793E-2</v>
      </c>
      <c r="S106" s="65">
        <f t="shared" si="101"/>
        <v>1</v>
      </c>
      <c r="T106" s="65">
        <f t="shared" si="102"/>
        <v>0.3057236475949297</v>
      </c>
      <c r="U106" s="65">
        <f t="shared" si="103"/>
        <v>8.845508371276764E-2</v>
      </c>
      <c r="V106" s="65">
        <f t="shared" si="104"/>
        <v>0.60582126869230257</v>
      </c>
      <c r="W106" s="66">
        <f t="shared" si="67"/>
        <v>0.99999999999999989</v>
      </c>
      <c r="X106" s="67">
        <f t="shared" si="105"/>
        <v>0.45191020534581605</v>
      </c>
      <c r="Y106" s="67">
        <f t="shared" si="106"/>
        <v>0.60582126869230257</v>
      </c>
      <c r="Z106" s="67">
        <f t="shared" si="107"/>
        <v>1</v>
      </c>
      <c r="AA106" s="67">
        <f t="shared" si="108"/>
        <v>0</v>
      </c>
      <c r="AB106" s="67">
        <f t="shared" si="109"/>
        <v>0</v>
      </c>
      <c r="AC106" s="67">
        <f t="shared" si="110"/>
        <v>0</v>
      </c>
      <c r="AD106" s="67">
        <f>(G106+I106)/D106</f>
        <v>1.0677062381008346</v>
      </c>
      <c r="AE106" s="67">
        <f t="shared" si="111"/>
        <v>1</v>
      </c>
      <c r="AF106" s="67">
        <f t="shared" si="112"/>
        <v>0</v>
      </c>
      <c r="AG106" s="67">
        <f t="shared" si="113"/>
        <v>0</v>
      </c>
      <c r="AH106" s="67">
        <f t="shared" si="114"/>
        <v>0</v>
      </c>
      <c r="AI106" s="67">
        <f>G106+I106</f>
        <v>48.1686678334014</v>
      </c>
      <c r="AJ106" s="67">
        <f>D106/60.08</f>
        <v>0.75090143002385712</v>
      </c>
      <c r="AK106" s="68">
        <f>E106/79.9</f>
        <v>1.0137593987275763E-3</v>
      </c>
      <c r="AL106" s="68">
        <f>F106/101.96</f>
        <v>3.0162269885249116E-2</v>
      </c>
      <c r="AM106" s="68">
        <f>G106/71.85</f>
        <v>0.1144849473449511</v>
      </c>
      <c r="AN106" s="68">
        <f>H106/70.94</f>
        <v>1.7443200774128376E-3</v>
      </c>
      <c r="AO106" s="68">
        <f>I106/40.3</f>
        <v>0.99113956244830448</v>
      </c>
      <c r="AP106" s="68">
        <f>J106/56.08</f>
        <v>4.5393933056942462E-2</v>
      </c>
      <c r="AQ106" s="68">
        <f>K106/61.98</f>
        <v>2.0769986897655156E-3</v>
      </c>
      <c r="AR106" s="68">
        <f>L106/94.2</f>
        <v>0</v>
      </c>
      <c r="AS106" s="68">
        <f>M106/(3*15.9994+2*52)</f>
        <v>1.7928127090211159E-3</v>
      </c>
      <c r="AT106" s="68">
        <f t="shared" si="115"/>
        <v>1.9387100336342316</v>
      </c>
      <c r="AU106" s="68">
        <f t="shared" si="116"/>
        <v>0.38732013400490123</v>
      </c>
      <c r="AV106" s="68">
        <f t="shared" si="117"/>
        <v>5.2290408629454598E-4</v>
      </c>
      <c r="AW106" s="68">
        <f t="shared" si="118"/>
        <v>1.5557906732812477E-2</v>
      </c>
      <c r="AX106" s="68">
        <f t="shared" si="119"/>
        <v>5.905212505159526E-2</v>
      </c>
      <c r="AY106" s="68">
        <f t="shared" si="120"/>
        <v>8.99732320538416E-4</v>
      </c>
      <c r="AZ106" s="68">
        <f t="shared" si="121"/>
        <v>0.51123661881006111</v>
      </c>
      <c r="BA106" s="68">
        <f t="shared" si="122"/>
        <v>2.3414503597450689E-2</v>
      </c>
      <c r="BB106" s="68">
        <f t="shared" si="123"/>
        <v>1.0713302421363413E-3</v>
      </c>
      <c r="BC106" s="68">
        <f t="shared" si="124"/>
        <v>0</v>
      </c>
      <c r="BD106" s="68">
        <f t="shared" si="125"/>
        <v>9.2474515420976999E-4</v>
      </c>
      <c r="BE106" s="68">
        <f t="shared" si="68"/>
        <v>0.89645223461411949</v>
      </c>
      <c r="BF106" s="68">
        <f t="shared" si="126"/>
        <v>0.38864881228675757</v>
      </c>
      <c r="BG106" s="68">
        <f t="shared" si="127"/>
        <v>1.5611277190406021E-2</v>
      </c>
      <c r="BH106" s="68">
        <f t="shared" si="128"/>
        <v>0.57224508488767323</v>
      </c>
      <c r="BI106" s="68">
        <f t="shared" si="129"/>
        <v>2.3494825635163259E-2</v>
      </c>
      <c r="BJ106" s="68">
        <f t="shared" si="130"/>
        <v>1</v>
      </c>
      <c r="BK106" s="68">
        <f t="array" ref="BK106:BN106">MMULT(BF106:BI106,$Q$10:$T$13)</f>
        <v>0.19443983437487328</v>
      </c>
      <c r="BL106" s="68">
        <v>2.8389877865878599E-2</v>
      </c>
      <c r="BM106" s="68">
        <v>9.8122760746177068E-2</v>
      </c>
      <c r="BN106" s="68">
        <v>-1.1171257196605366E-2</v>
      </c>
      <c r="BO106" s="68">
        <f t="shared" si="131"/>
        <v>0.30978121579032358</v>
      </c>
      <c r="BP106" s="60">
        <v>59.52</v>
      </c>
      <c r="BQ106" s="60">
        <v>29.93</v>
      </c>
      <c r="BR106" s="61">
        <v>9.59</v>
      </c>
      <c r="BS106" s="60">
        <v>0.96</v>
      </c>
      <c r="BT106" s="67">
        <f t="shared" si="94"/>
        <v>99.04</v>
      </c>
      <c r="BU106" s="67">
        <f>BP106/$BT106</f>
        <v>0.60096930533117932</v>
      </c>
      <c r="BV106" s="67">
        <f>BQ106/$BT106</f>
        <v>0.30220113085621969</v>
      </c>
      <c r="BW106" s="67">
        <f>BR106/$BT106</f>
        <v>9.6829563812600966E-2</v>
      </c>
    </row>
    <row r="107" spans="1:75" s="64" customFormat="1" x14ac:dyDescent="0.15">
      <c r="A107" s="62" t="s">
        <v>210</v>
      </c>
      <c r="B107" s="62"/>
      <c r="C107" s="78" t="s">
        <v>138</v>
      </c>
      <c r="D107" s="63">
        <v>44.076979999999999</v>
      </c>
      <c r="E107" s="63">
        <v>4.8000000000000001E-4</v>
      </c>
      <c r="F107" s="63">
        <v>0.96148000000000011</v>
      </c>
      <c r="G107" s="63">
        <v>8.2367548982119221</v>
      </c>
      <c r="H107" s="63">
        <v>0.13930000000000001</v>
      </c>
      <c r="I107" s="63">
        <v>45.686929999999997</v>
      </c>
      <c r="J107" s="63">
        <v>0.21364</v>
      </c>
      <c r="K107" s="63">
        <v>0</v>
      </c>
      <c r="L107" s="63"/>
      <c r="M107" s="63">
        <v>0.18796000000000002</v>
      </c>
      <c r="O107" s="65">
        <f t="shared" si="97"/>
        <v>0.78036181398489113</v>
      </c>
      <c r="P107" s="65">
        <f t="shared" si="98"/>
        <v>-2.0035643099372152E-2</v>
      </c>
      <c r="Q107" s="65">
        <f t="shared" si="99"/>
        <v>0.26981745349037123</v>
      </c>
      <c r="R107" s="65">
        <f t="shared" si="100"/>
        <v>-3.0143624375890205E-2</v>
      </c>
      <c r="S107" s="65">
        <f t="shared" si="101"/>
        <v>1.0000000000000002</v>
      </c>
      <c r="T107" s="65">
        <f t="shared" si="102"/>
        <v>0.2619221699826948</v>
      </c>
      <c r="U107" s="65">
        <f t="shared" si="103"/>
        <v>-1.9449368636835173E-2</v>
      </c>
      <c r="V107" s="65">
        <f t="shared" si="104"/>
        <v>0.75752719865414042</v>
      </c>
      <c r="W107" s="66">
        <f t="shared" si="67"/>
        <v>1</v>
      </c>
      <c r="X107" s="67">
        <f t="shared" si="105"/>
        <v>0.41490033562534095</v>
      </c>
      <c r="Y107" s="67">
        <f t="shared" si="106"/>
        <v>0.75752719865414042</v>
      </c>
      <c r="Z107" s="67">
        <f t="shared" si="107"/>
        <v>1</v>
      </c>
      <c r="AA107" s="67">
        <f t="shared" si="108"/>
        <v>0</v>
      </c>
      <c r="AB107" s="67">
        <f t="shared" si="109"/>
        <v>0</v>
      </c>
      <c r="AC107" s="67">
        <f t="shared" si="110"/>
        <v>0</v>
      </c>
      <c r="AD107" s="67">
        <f>(G107+I107)/D107</f>
        <v>1.2233979029010589</v>
      </c>
      <c r="AE107" s="67">
        <f t="shared" si="111"/>
        <v>1</v>
      </c>
      <c r="AF107" s="67">
        <f t="shared" si="112"/>
        <v>0</v>
      </c>
      <c r="AG107" s="67">
        <f t="shared" si="113"/>
        <v>0</v>
      </c>
      <c r="AH107" s="67">
        <f t="shared" si="114"/>
        <v>0</v>
      </c>
      <c r="AI107" s="67">
        <f>G107+I107</f>
        <v>53.923684898211917</v>
      </c>
      <c r="AJ107" s="67">
        <f>D107/60.08</f>
        <v>0.73363814913448733</v>
      </c>
      <c r="AK107" s="68">
        <f>E107/79.9</f>
        <v>6.0075093867334166E-6</v>
      </c>
      <c r="AL107" s="68">
        <f>F107/101.96</f>
        <v>9.4299725382502968E-3</v>
      </c>
      <c r="AM107" s="68">
        <f>G107/71.85</f>
        <v>0.11463820317622718</v>
      </c>
      <c r="AN107" s="68">
        <f>H107/70.94</f>
        <v>1.9636312376656332E-3</v>
      </c>
      <c r="AO107" s="68">
        <f>I107/40.3</f>
        <v>1.1336707196029776</v>
      </c>
      <c r="AP107" s="68">
        <f>J107/56.08</f>
        <v>3.8095577746077034E-3</v>
      </c>
      <c r="AQ107" s="68">
        <f>K107/61.98</f>
        <v>0</v>
      </c>
      <c r="AR107" s="68">
        <f>L107/94.2</f>
        <v>0</v>
      </c>
      <c r="AS107" s="68">
        <f>M107/(3*15.9994+2*52)</f>
        <v>1.2365935912398965E-3</v>
      </c>
      <c r="AT107" s="68">
        <f t="shared" si="115"/>
        <v>1.9983928345648425</v>
      </c>
      <c r="AU107" s="68">
        <f t="shared" si="116"/>
        <v>0.36711408109819399</v>
      </c>
      <c r="AV107" s="68">
        <f t="shared" si="117"/>
        <v>3.0061703999462019E-6</v>
      </c>
      <c r="AW107" s="68">
        <f t="shared" si="118"/>
        <v>4.7187781977329341E-3</v>
      </c>
      <c r="AX107" s="68">
        <f t="shared" si="119"/>
        <v>5.7365199270838094E-2</v>
      </c>
      <c r="AY107" s="68">
        <f t="shared" si="120"/>
        <v>9.8260522340855023E-4</v>
      </c>
      <c r="AZ107" s="68">
        <f t="shared" si="121"/>
        <v>0.56729122522591446</v>
      </c>
      <c r="BA107" s="68">
        <f t="shared" si="122"/>
        <v>1.906310765689494E-3</v>
      </c>
      <c r="BB107" s="68">
        <f t="shared" si="123"/>
        <v>0</v>
      </c>
      <c r="BC107" s="68">
        <f t="shared" si="124"/>
        <v>0</v>
      </c>
      <c r="BD107" s="68">
        <f t="shared" si="125"/>
        <v>6.1879404782251904E-4</v>
      </c>
      <c r="BE107" s="68">
        <f t="shared" si="68"/>
        <v>0.90816519766517456</v>
      </c>
      <c r="BF107" s="68">
        <f t="shared" si="126"/>
        <v>0.3677040274407295</v>
      </c>
      <c r="BG107" s="68">
        <f t="shared" si="127"/>
        <v>4.7263611973570874E-3</v>
      </c>
      <c r="BH107" s="68">
        <f t="shared" si="128"/>
        <v>0.62566023718590569</v>
      </c>
      <c r="BI107" s="68">
        <f t="shared" si="129"/>
        <v>1.9093741760075906E-3</v>
      </c>
      <c r="BJ107" s="68">
        <f t="shared" si="130"/>
        <v>0.99999999999999989</v>
      </c>
      <c r="BK107" s="68">
        <f t="array" ref="BK107:BN107">MMULT(BF107:BI107,$Q$10:$T$13)</f>
        <v>0.25180567178330293</v>
      </c>
      <c r="BL107" s="68">
        <v>-6.4650633588608447E-3</v>
      </c>
      <c r="BM107" s="68">
        <v>8.7064184737668956E-2</v>
      </c>
      <c r="BN107" s="68">
        <v>-9.7266876081426729E-3</v>
      </c>
      <c r="BO107" s="68">
        <f t="shared" si="131"/>
        <v>0.32267810555396836</v>
      </c>
      <c r="BP107" s="60">
        <v>75.900000000000006</v>
      </c>
      <c r="BQ107" s="60">
        <v>21.8</v>
      </c>
      <c r="BR107" s="61">
        <v>0.7</v>
      </c>
      <c r="BS107" s="60">
        <v>1.2</v>
      </c>
      <c r="BT107" s="67">
        <f t="shared" si="94"/>
        <v>98.4</v>
      </c>
      <c r="BU107" s="67">
        <f>BP107/$BT107</f>
        <v>0.77134146341463417</v>
      </c>
      <c r="BV107" s="67">
        <f>BQ107/$BT107</f>
        <v>0.22154471544715446</v>
      </c>
      <c r="BW107" s="67">
        <f>BR107/$BT107</f>
        <v>7.1138211382113809E-3</v>
      </c>
    </row>
    <row r="108" spans="1:75" s="64" customFormat="1" x14ac:dyDescent="0.15">
      <c r="A108" s="62" t="s">
        <v>210</v>
      </c>
      <c r="B108" s="62"/>
      <c r="C108" s="69" t="s">
        <v>139</v>
      </c>
      <c r="D108" s="63">
        <v>42.741900000000001</v>
      </c>
      <c r="E108" s="63">
        <v>1.7500000000000002E-2</v>
      </c>
      <c r="F108" s="63">
        <v>1.3837000000000002</v>
      </c>
      <c r="G108" s="63">
        <v>8.5736060776251488</v>
      </c>
      <c r="H108" s="63">
        <v>0.15389999999999998</v>
      </c>
      <c r="I108" s="63">
        <v>44.785900000000005</v>
      </c>
      <c r="J108" s="63">
        <v>1.6284000000000001</v>
      </c>
      <c r="K108" s="63">
        <v>2.2800000000000001E-2</v>
      </c>
      <c r="L108" s="63"/>
      <c r="M108" s="63">
        <v>0.19550000000000003</v>
      </c>
      <c r="O108" s="65">
        <f t="shared" si="97"/>
        <v>0.83785623732200443</v>
      </c>
      <c r="P108" s="65">
        <f t="shared" si="98"/>
        <v>6.4671174501214276E-2</v>
      </c>
      <c r="Q108" s="65">
        <f t="shared" si="99"/>
        <v>0.11362696131765564</v>
      </c>
      <c r="R108" s="65">
        <f t="shared" si="100"/>
        <v>-1.6154373140874246E-2</v>
      </c>
      <c r="S108" s="65">
        <f t="shared" si="101"/>
        <v>1.0000000000000002</v>
      </c>
      <c r="T108" s="65">
        <f t="shared" si="102"/>
        <v>0.11182057010338034</v>
      </c>
      <c r="U108" s="65">
        <f t="shared" si="103"/>
        <v>6.3643060750030955E-2</v>
      </c>
      <c r="V108" s="65">
        <f t="shared" si="104"/>
        <v>0.82453636914658868</v>
      </c>
      <c r="W108" s="66">
        <f t="shared" si="67"/>
        <v>1</v>
      </c>
      <c r="X108" s="67">
        <f t="shared" si="105"/>
        <v>0.5495349711955837</v>
      </c>
      <c r="Y108" s="67">
        <f t="shared" si="106"/>
        <v>0.82453636914658868</v>
      </c>
      <c r="Z108" s="67">
        <f t="shared" si="107"/>
        <v>1</v>
      </c>
      <c r="AA108" s="67">
        <f t="shared" si="108"/>
        <v>0</v>
      </c>
      <c r="AB108" s="67">
        <f t="shared" si="109"/>
        <v>0</v>
      </c>
      <c r="AC108" s="67">
        <f t="shared" si="110"/>
        <v>0</v>
      </c>
      <c r="AD108" s="67">
        <f>(G108+I108)/D108</f>
        <v>1.2484121220073314</v>
      </c>
      <c r="AE108" s="67">
        <f t="shared" si="111"/>
        <v>1</v>
      </c>
      <c r="AF108" s="67">
        <f t="shared" si="112"/>
        <v>0</v>
      </c>
      <c r="AG108" s="67">
        <f t="shared" si="113"/>
        <v>0</v>
      </c>
      <c r="AH108" s="67">
        <f t="shared" si="114"/>
        <v>0</v>
      </c>
      <c r="AI108" s="67">
        <f>G108+I108</f>
        <v>53.359506077625156</v>
      </c>
      <c r="AJ108" s="67">
        <f>D108/60.08</f>
        <v>0.71141644474034627</v>
      </c>
      <c r="AK108" s="68">
        <f>E108/79.9</f>
        <v>2.1902377972465582E-4</v>
      </c>
      <c r="AL108" s="68">
        <f>F108/101.96</f>
        <v>1.3571008238524914E-2</v>
      </c>
      <c r="AM108" s="68">
        <f>G108/71.85</f>
        <v>0.11932645897877731</v>
      </c>
      <c r="AN108" s="68">
        <f>H108/70.94</f>
        <v>2.169438962503524E-3</v>
      </c>
      <c r="AO108" s="68">
        <f>I108/40.3</f>
        <v>1.1113126550868488</v>
      </c>
      <c r="AP108" s="68">
        <f>J108/56.08</f>
        <v>2.9037089871611986E-2</v>
      </c>
      <c r="AQ108" s="68">
        <f>K108/61.98</f>
        <v>3.6786060019361087E-4</v>
      </c>
      <c r="AR108" s="68">
        <f>L108/94.2</f>
        <v>0</v>
      </c>
      <c r="AS108" s="68">
        <f>M108/(3*15.9994+2*52)</f>
        <v>1.2861994418354957E-3</v>
      </c>
      <c r="AT108" s="68">
        <f t="shared" si="115"/>
        <v>1.9887061797003662</v>
      </c>
      <c r="AU108" s="68">
        <f t="shared" si="116"/>
        <v>0.35772828183574795</v>
      </c>
      <c r="AV108" s="68">
        <f t="shared" si="117"/>
        <v>1.1013380556682115E-4</v>
      </c>
      <c r="AW108" s="68">
        <f t="shared" si="118"/>
        <v>6.8240388535271848E-3</v>
      </c>
      <c r="AX108" s="68">
        <f t="shared" si="119"/>
        <v>6.0002055706769086E-2</v>
      </c>
      <c r="AY108" s="68">
        <f t="shared" si="120"/>
        <v>1.0908795802255658E-3</v>
      </c>
      <c r="AZ108" s="68">
        <f t="shared" si="121"/>
        <v>0.55881188806598259</v>
      </c>
      <c r="BA108" s="68">
        <f t="shared" si="122"/>
        <v>1.4600995445182827E-2</v>
      </c>
      <c r="BB108" s="68">
        <f t="shared" si="123"/>
        <v>1.8497483637780799E-4</v>
      </c>
      <c r="BC108" s="68">
        <f t="shared" si="124"/>
        <v>0</v>
      </c>
      <c r="BD108" s="68">
        <f t="shared" si="125"/>
        <v>6.4675187062036702E-4</v>
      </c>
      <c r="BE108" s="68">
        <f t="shared" si="68"/>
        <v>0.90303700116879759</v>
      </c>
      <c r="BF108" s="68">
        <f t="shared" si="126"/>
        <v>0.35845693161217468</v>
      </c>
      <c r="BG108" s="68">
        <f t="shared" si="127"/>
        <v>6.8379386054825885E-3</v>
      </c>
      <c r="BH108" s="68">
        <f t="shared" si="128"/>
        <v>0.62007439385365071</v>
      </c>
      <c r="BI108" s="68">
        <f t="shared" si="129"/>
        <v>1.4630735928692108E-2</v>
      </c>
      <c r="BJ108" s="68">
        <f t="shared" si="130"/>
        <v>1</v>
      </c>
      <c r="BK108" s="68">
        <f t="array" ref="BK108:BN108">MMULT(BF108:BI108,$Q$10:$T$13)</f>
        <v>0.27049205212746541</v>
      </c>
      <c r="BL108" s="68">
        <v>2.0878329628766554E-2</v>
      </c>
      <c r="BM108" s="68">
        <v>3.6683130798259696E-2</v>
      </c>
      <c r="BN108" s="68">
        <v>-5.2152497613126327E-3</v>
      </c>
      <c r="BO108" s="68">
        <f t="shared" si="131"/>
        <v>0.32283826279317901</v>
      </c>
      <c r="BP108" s="60">
        <v>79</v>
      </c>
      <c r="BQ108" s="60">
        <v>14</v>
      </c>
      <c r="BR108" s="61">
        <v>6</v>
      </c>
      <c r="BS108" s="60">
        <v>1</v>
      </c>
      <c r="BT108" s="67">
        <f t="shared" si="94"/>
        <v>99</v>
      </c>
      <c r="BU108" s="67">
        <f>BP108/$BT108</f>
        <v>0.79797979797979801</v>
      </c>
      <c r="BV108" s="67">
        <f>BQ108/$BT108</f>
        <v>0.14141414141414141</v>
      </c>
      <c r="BW108" s="67">
        <f>BR108/$BT108</f>
        <v>6.0606060606060608E-2</v>
      </c>
    </row>
    <row r="109" spans="1:75" s="64" customFormat="1" x14ac:dyDescent="0.15">
      <c r="A109" s="62" t="s">
        <v>210</v>
      </c>
      <c r="B109" s="62"/>
      <c r="C109" s="56" t="s">
        <v>140</v>
      </c>
      <c r="D109" s="63">
        <v>41.346223759004324</v>
      </c>
      <c r="E109" s="63">
        <v>4.3544243022894712E-3</v>
      </c>
      <c r="F109" s="63">
        <v>0.52134097153782544</v>
      </c>
      <c r="G109" s="63">
        <v>7.8845681442153337</v>
      </c>
      <c r="H109" s="63">
        <v>0.12964885361829179</v>
      </c>
      <c r="I109" s="63">
        <v>49.271176059549212</v>
      </c>
      <c r="J109" s="63">
        <v>0.23814693336625925</v>
      </c>
      <c r="K109" s="63">
        <v>6.0300152282174732E-3</v>
      </c>
      <c r="L109" s="63"/>
      <c r="M109" s="63">
        <v>0.1008577358222302</v>
      </c>
      <c r="O109" s="65">
        <f t="shared" si="97"/>
        <v>0.9636077671315576</v>
      </c>
      <c r="P109" s="65">
        <f t="shared" si="98"/>
        <v>6.1673106299401032E-3</v>
      </c>
      <c r="Q109" s="65">
        <f t="shared" si="99"/>
        <v>3.2159422262342759E-2</v>
      </c>
      <c r="R109" s="65">
        <f t="shared" si="100"/>
        <v>-1.9345000238402404E-3</v>
      </c>
      <c r="S109" s="65">
        <f t="shared" si="101"/>
        <v>1.0000000000000002</v>
      </c>
      <c r="T109" s="65">
        <f t="shared" si="102"/>
        <v>3.2097329976737553E-2</v>
      </c>
      <c r="U109" s="65">
        <f t="shared" si="103"/>
        <v>6.1554030026846627E-3</v>
      </c>
      <c r="V109" s="65">
        <f t="shared" si="104"/>
        <v>0.96174726702057789</v>
      </c>
      <c r="W109" s="66">
        <f t="shared" si="67"/>
        <v>1</v>
      </c>
      <c r="X109" s="67">
        <f t="shared" si="105"/>
        <v>0.56237269066785867</v>
      </c>
      <c r="Y109" s="67">
        <f t="shared" si="106"/>
        <v>0.96174726702057789</v>
      </c>
      <c r="Z109" s="67">
        <f t="shared" si="107"/>
        <v>1</v>
      </c>
      <c r="AA109" s="67">
        <f t="shared" si="108"/>
        <v>0</v>
      </c>
      <c r="AB109" s="67">
        <f t="shared" si="109"/>
        <v>0</v>
      </c>
      <c r="AC109" s="67">
        <f t="shared" si="110"/>
        <v>0</v>
      </c>
      <c r="AD109" s="67">
        <f>(G109+I109)/D109</f>
        <v>1.3823691502495981</v>
      </c>
      <c r="AE109" s="67">
        <f t="shared" si="111"/>
        <v>0</v>
      </c>
      <c r="AF109" s="67">
        <f t="shared" si="112"/>
        <v>1</v>
      </c>
      <c r="AG109" s="67">
        <f t="shared" si="113"/>
        <v>0</v>
      </c>
      <c r="AH109" s="67">
        <f t="shared" si="114"/>
        <v>0</v>
      </c>
      <c r="AI109" s="67">
        <f>G109+I109</f>
        <v>57.155744203764549</v>
      </c>
      <c r="AJ109" s="67">
        <f>D109/60.08</f>
        <v>0.68818614778635701</v>
      </c>
      <c r="AK109" s="68">
        <f>E109/79.9</f>
        <v>5.4498426812133554E-5</v>
      </c>
      <c r="AL109" s="68">
        <f>F109/101.96</f>
        <v>5.1131911684761224E-3</v>
      </c>
      <c r="AM109" s="68">
        <f>G109/71.85</f>
        <v>0.10973650861816749</v>
      </c>
      <c r="AN109" s="68">
        <f>H109/70.94</f>
        <v>1.8275846295220156E-3</v>
      </c>
      <c r="AO109" s="68">
        <f>I109/40.3</f>
        <v>1.2226098277803776</v>
      </c>
      <c r="AP109" s="68">
        <f>J109/56.08</f>
        <v>4.2465572996836527E-3</v>
      </c>
      <c r="AQ109" s="68">
        <f>K109/61.98</f>
        <v>9.7289693904767233E-5</v>
      </c>
      <c r="AR109" s="68">
        <f>L109/94.2</f>
        <v>0</v>
      </c>
      <c r="AS109" s="68">
        <f>M109/(3*15.9994+2*52)</f>
        <v>6.6354559344933165E-4</v>
      </c>
      <c r="AT109" s="68">
        <f t="shared" si="115"/>
        <v>2.03253515099675</v>
      </c>
      <c r="AU109" s="68">
        <f t="shared" si="116"/>
        <v>0.33858511497273358</v>
      </c>
      <c r="AV109" s="68">
        <f t="shared" si="117"/>
        <v>2.6813030409539371E-5</v>
      </c>
      <c r="AW109" s="68">
        <f t="shared" si="118"/>
        <v>2.5156717048502833E-3</v>
      </c>
      <c r="AX109" s="68">
        <f t="shared" si="119"/>
        <v>5.3989968421629994E-2</v>
      </c>
      <c r="AY109" s="68">
        <f t="shared" si="120"/>
        <v>8.9916507895362733E-4</v>
      </c>
      <c r="AZ109" s="68">
        <f t="shared" si="121"/>
        <v>0.60151964760895427</v>
      </c>
      <c r="BA109" s="68">
        <f t="shared" si="122"/>
        <v>2.0892909515494245E-3</v>
      </c>
      <c r="BB109" s="68">
        <f t="shared" si="123"/>
        <v>4.7866180251326342E-5</v>
      </c>
      <c r="BC109" s="68">
        <f t="shared" si="124"/>
        <v>0</v>
      </c>
      <c r="BD109" s="68">
        <f t="shared" si="125"/>
        <v>3.2646205066806872E-4</v>
      </c>
      <c r="BE109" s="68">
        <f t="shared" si="68"/>
        <v>0.9176366492553315</v>
      </c>
      <c r="BF109" s="68">
        <f t="shared" si="126"/>
        <v>0.33902595256837853</v>
      </c>
      <c r="BG109" s="68">
        <f t="shared" si="127"/>
        <v>2.5189471077453206E-3</v>
      </c>
      <c r="BH109" s="68">
        <f t="shared" si="128"/>
        <v>0.65636308911689023</v>
      </c>
      <c r="BI109" s="68">
        <f t="shared" si="129"/>
        <v>2.0920112069858104E-3</v>
      </c>
      <c r="BJ109" s="68">
        <f t="shared" si="130"/>
        <v>0.99999999999999978</v>
      </c>
      <c r="BK109" s="68">
        <f t="array" ref="BK109:BN109">MMULT(BF109:BI109,$Q$10:$T$13)</f>
        <v>0.31816367702339637</v>
      </c>
      <c r="BL109" s="68">
        <v>2.0363204763368505E-3</v>
      </c>
      <c r="BM109" s="68">
        <v>1.0618386844673613E-2</v>
      </c>
      <c r="BN109" s="68">
        <v>-6.3873254427890963E-4</v>
      </c>
      <c r="BO109" s="68">
        <f t="shared" si="131"/>
        <v>0.33017965180012787</v>
      </c>
      <c r="BP109" s="57">
        <v>86.998394863563405</v>
      </c>
      <c r="BQ109" s="57">
        <v>12.092027822364901</v>
      </c>
      <c r="BR109" s="58">
        <v>0</v>
      </c>
      <c r="BS109" s="57">
        <v>0.90957731407169606</v>
      </c>
      <c r="BT109" s="67">
        <f t="shared" si="94"/>
        <v>99.090422685928303</v>
      </c>
      <c r="BU109" s="67">
        <f>BP109/$BT109</f>
        <v>0.87796976241900648</v>
      </c>
      <c r="BV109" s="67">
        <f>BQ109/$BT109</f>
        <v>0.12203023758099353</v>
      </c>
      <c r="BW109" s="67">
        <f>BR109/$BT109</f>
        <v>0</v>
      </c>
    </row>
    <row r="110" spans="1:75" s="64" customFormat="1" x14ac:dyDescent="0.15">
      <c r="A110" s="62" t="s">
        <v>210</v>
      </c>
      <c r="B110" s="62"/>
      <c r="C110" s="69" t="s">
        <v>141</v>
      </c>
      <c r="D110" s="63">
        <v>41.36318</v>
      </c>
      <c r="E110" s="63">
        <v>8.8800000000000007E-3</v>
      </c>
      <c r="F110" s="63">
        <v>1.5397799999999999</v>
      </c>
      <c r="G110" s="63">
        <v>8.75340552475501</v>
      </c>
      <c r="H110" s="63">
        <v>0.13073000000000001</v>
      </c>
      <c r="I110" s="63">
        <v>46.723570000000002</v>
      </c>
      <c r="J110" s="63">
        <v>0.82491999999999999</v>
      </c>
      <c r="K110" s="63">
        <v>2.0200000000000001E-3</v>
      </c>
      <c r="L110" s="63"/>
      <c r="M110" s="63">
        <v>0.14548</v>
      </c>
      <c r="O110" s="65">
        <f t="shared" si="97"/>
        <v>0.92734130940314752</v>
      </c>
      <c r="P110" s="65">
        <f t="shared" si="98"/>
        <v>3.0389424735509377E-2</v>
      </c>
      <c r="Q110" s="65">
        <f t="shared" si="99"/>
        <v>4.1425140901922383E-2</v>
      </c>
      <c r="R110" s="65">
        <f t="shared" si="100"/>
        <v>8.4412495942085605E-4</v>
      </c>
      <c r="S110" s="65">
        <f t="shared" si="101"/>
        <v>1.0000000000000002</v>
      </c>
      <c r="T110" s="65">
        <f t="shared" si="102"/>
        <v>4.1460138439600287E-2</v>
      </c>
      <c r="U110" s="65">
        <f t="shared" si="103"/>
        <v>3.0415098879616916E-2</v>
      </c>
      <c r="V110" s="65">
        <f t="shared" si="104"/>
        <v>0.92812476268078281</v>
      </c>
      <c r="W110" s="66">
        <f t="shared" si="67"/>
        <v>1</v>
      </c>
      <c r="X110" s="67">
        <f t="shared" si="105"/>
        <v>0.57097341262645929</v>
      </c>
      <c r="Y110" s="67">
        <f t="shared" si="106"/>
        <v>0.92812476268078281</v>
      </c>
      <c r="Z110" s="67">
        <f t="shared" si="107"/>
        <v>1</v>
      </c>
      <c r="AA110" s="67">
        <f t="shared" si="108"/>
        <v>0</v>
      </c>
      <c r="AB110" s="67">
        <f t="shared" si="109"/>
        <v>0</v>
      </c>
      <c r="AC110" s="67">
        <f t="shared" si="110"/>
        <v>0</v>
      </c>
      <c r="AD110" s="67">
        <f>(G110+I110)/D110</f>
        <v>1.3412164036893444</v>
      </c>
      <c r="AE110" s="67">
        <f t="shared" si="111"/>
        <v>0</v>
      </c>
      <c r="AF110" s="67">
        <f t="shared" si="112"/>
        <v>1</v>
      </c>
      <c r="AG110" s="67">
        <f t="shared" si="113"/>
        <v>0</v>
      </c>
      <c r="AH110" s="67">
        <f t="shared" si="114"/>
        <v>0</v>
      </c>
      <c r="AI110" s="67">
        <f>G110+I110</f>
        <v>55.476975524755012</v>
      </c>
      <c r="AJ110" s="67">
        <f>D110/60.08</f>
        <v>0.68846837549933426</v>
      </c>
      <c r="AK110" s="68">
        <f>E110/79.9</f>
        <v>1.1113892365456821E-4</v>
      </c>
      <c r="AL110" s="68">
        <f>F110/101.96</f>
        <v>1.5101804629266379E-2</v>
      </c>
      <c r="AM110" s="68">
        <f>G110/71.85</f>
        <v>0.12182888691377886</v>
      </c>
      <c r="AN110" s="68">
        <f>H110/70.94</f>
        <v>1.8428249224696929E-3</v>
      </c>
      <c r="AO110" s="68">
        <f>I110/40.3</f>
        <v>1.1593937965260548</v>
      </c>
      <c r="AP110" s="68">
        <f>J110/56.08</f>
        <v>1.4709700427960057E-2</v>
      </c>
      <c r="AQ110" s="68">
        <f>K110/61.98</f>
        <v>3.2591158438205874E-5</v>
      </c>
      <c r="AR110" s="68">
        <f>L110/94.2</f>
        <v>0</v>
      </c>
      <c r="AS110" s="68">
        <f>M110/(3*15.9994+2*52)</f>
        <v>9.5711659743339067E-4</v>
      </c>
      <c r="AT110" s="68">
        <f t="shared" si="115"/>
        <v>2.0024462355983901</v>
      </c>
      <c r="AU110" s="68">
        <f t="shared" si="116"/>
        <v>0.34381366313867578</v>
      </c>
      <c r="AV110" s="68">
        <f t="shared" si="117"/>
        <v>5.5501576860742343E-5</v>
      </c>
      <c r="AW110" s="68">
        <f t="shared" si="118"/>
        <v>7.5416779540917432E-3</v>
      </c>
      <c r="AX110" s="68">
        <f t="shared" si="119"/>
        <v>6.0840028934595981E-2</v>
      </c>
      <c r="AY110" s="68">
        <f t="shared" si="120"/>
        <v>9.2028684201800922E-4</v>
      </c>
      <c r="AZ110" s="68">
        <f t="shared" si="121"/>
        <v>0.57898872684568914</v>
      </c>
      <c r="BA110" s="68">
        <f t="shared" si="122"/>
        <v>7.3458653553134549E-3</v>
      </c>
      <c r="BB110" s="68">
        <f t="shared" si="123"/>
        <v>1.6275672154796542E-5</v>
      </c>
      <c r="BC110" s="68">
        <f t="shared" si="124"/>
        <v>0</v>
      </c>
      <c r="BD110" s="68">
        <f t="shared" si="125"/>
        <v>4.7797368060040619E-4</v>
      </c>
      <c r="BE110" s="68">
        <f t="shared" si="68"/>
        <v>0.90491201218300954</v>
      </c>
      <c r="BF110" s="68">
        <f t="shared" si="126"/>
        <v>0.34431982628884283</v>
      </c>
      <c r="BG110" s="68">
        <f t="shared" si="127"/>
        <v>7.5527808271885826E-3</v>
      </c>
      <c r="BH110" s="68">
        <f t="shared" si="128"/>
        <v>0.64077071293125076</v>
      </c>
      <c r="BI110" s="68">
        <f t="shared" si="129"/>
        <v>7.3566799527177724E-3</v>
      </c>
      <c r="BJ110" s="68">
        <f t="shared" si="130"/>
        <v>1</v>
      </c>
      <c r="BK110" s="68">
        <f t="array" ref="BK110:BN110">MMULT(BF110:BI110,$Q$10:$T$13)</f>
        <v>0.30147291951889083</v>
      </c>
      <c r="BL110" s="68">
        <v>9.8794138734207386E-3</v>
      </c>
      <c r="BM110" s="68">
        <v>1.3467056888926694E-2</v>
      </c>
      <c r="BN110" s="68">
        <v>2.7441979924215697E-4</v>
      </c>
      <c r="BO110" s="68">
        <f t="shared" si="131"/>
        <v>0.32509381008048038</v>
      </c>
      <c r="BP110" s="60">
        <v>83.2</v>
      </c>
      <c r="BQ110" s="60">
        <v>12.1</v>
      </c>
      <c r="BR110" s="61">
        <v>2.7</v>
      </c>
      <c r="BS110" s="60">
        <v>2</v>
      </c>
      <c r="BT110" s="67">
        <f t="shared" si="94"/>
        <v>98</v>
      </c>
      <c r="BU110" s="67">
        <f>BP110/$BT110</f>
        <v>0.84897959183673477</v>
      </c>
      <c r="BV110" s="67">
        <f>BQ110/$BT110</f>
        <v>0.12346938775510204</v>
      </c>
      <c r="BW110" s="67">
        <f>BR110/$BT110</f>
        <v>2.7551020408163266E-2</v>
      </c>
    </row>
    <row r="111" spans="1:75" s="64" customFormat="1" x14ac:dyDescent="0.15">
      <c r="A111" s="62" t="s">
        <v>210</v>
      </c>
      <c r="B111" s="62"/>
      <c r="C111" s="77" t="s">
        <v>142</v>
      </c>
      <c r="D111" s="63">
        <v>43.193017000000005</v>
      </c>
      <c r="E111" s="63">
        <v>5.5265000000000002E-3</v>
      </c>
      <c r="F111" s="63">
        <v>0.61902499999999994</v>
      </c>
      <c r="G111" s="63">
        <v>8.4078737999999991</v>
      </c>
      <c r="H111" s="63">
        <v>0.11811050000000001</v>
      </c>
      <c r="I111" s="63">
        <v>46.054780000000001</v>
      </c>
      <c r="J111" s="63">
        <v>0.92650699999999997</v>
      </c>
      <c r="K111" s="63">
        <v>0</v>
      </c>
      <c r="L111" s="63"/>
      <c r="M111" s="63">
        <v>0.16217849999999998</v>
      </c>
      <c r="O111" s="65">
        <f t="shared" si="97"/>
        <v>0.83636843163346364</v>
      </c>
      <c r="P111" s="65">
        <f t="shared" si="98"/>
        <v>2.7319586827357543E-2</v>
      </c>
      <c r="Q111" s="65">
        <f t="shared" si="99"/>
        <v>0.15970974259692583</v>
      </c>
      <c r="R111" s="65">
        <f t="shared" si="100"/>
        <v>-2.3397761057747005E-2</v>
      </c>
      <c r="S111" s="65">
        <f t="shared" si="101"/>
        <v>1.0000000000000002</v>
      </c>
      <c r="T111" s="65">
        <f t="shared" si="102"/>
        <v>0.15605832714726248</v>
      </c>
      <c r="U111" s="65">
        <f t="shared" si="103"/>
        <v>2.669498397096453E-2</v>
      </c>
      <c r="V111" s="65">
        <f t="shared" si="104"/>
        <v>0.81724668888177299</v>
      </c>
      <c r="W111" s="66">
        <f t="shared" si="67"/>
        <v>1</v>
      </c>
      <c r="X111" s="67">
        <f t="shared" si="105"/>
        <v>0.5026623081835202</v>
      </c>
      <c r="Y111" s="67">
        <f t="shared" si="106"/>
        <v>0.81724668888177299</v>
      </c>
      <c r="Z111" s="67">
        <f t="shared" si="107"/>
        <v>1</v>
      </c>
      <c r="AA111" s="67">
        <f t="shared" si="108"/>
        <v>0</v>
      </c>
      <c r="AB111" s="67">
        <f t="shared" si="109"/>
        <v>0</v>
      </c>
      <c r="AC111" s="67">
        <f t="shared" si="110"/>
        <v>0</v>
      </c>
      <c r="AD111" s="67">
        <f>(G111+I111)/D111</f>
        <v>1.2609133971817712</v>
      </c>
      <c r="AE111" s="67">
        <f t="shared" si="111"/>
        <v>1</v>
      </c>
      <c r="AF111" s="67">
        <f t="shared" si="112"/>
        <v>0</v>
      </c>
      <c r="AG111" s="67">
        <f t="shared" si="113"/>
        <v>0</v>
      </c>
      <c r="AH111" s="67">
        <f t="shared" si="114"/>
        <v>0</v>
      </c>
      <c r="AI111" s="67">
        <f>G111+I111</f>
        <v>54.462653799999998</v>
      </c>
      <c r="AJ111" s="67">
        <f>D111/60.08</f>
        <v>0.71892504993342221</v>
      </c>
      <c r="AK111" s="68">
        <f>E111/79.9</f>
        <v>6.9167709637046307E-5</v>
      </c>
      <c r="AL111" s="68">
        <f>F111/101.96</f>
        <v>6.0712534327187128E-3</v>
      </c>
      <c r="AM111" s="68">
        <f>G111/71.85</f>
        <v>0.11701981628392484</v>
      </c>
      <c r="AN111" s="68">
        <f>H111/70.94</f>
        <v>1.6649351564702567E-3</v>
      </c>
      <c r="AO111" s="68">
        <f>I111/40.3</f>
        <v>1.1427985111662533</v>
      </c>
      <c r="AP111" s="68">
        <f>J111/56.08</f>
        <v>1.6521166191155491E-2</v>
      </c>
      <c r="AQ111" s="68">
        <f>K111/61.98</f>
        <v>0</v>
      </c>
      <c r="AR111" s="68">
        <f>L111/94.2</f>
        <v>0</v>
      </c>
      <c r="AS111" s="68">
        <f>M111/(3*15.9994+2*52)</f>
        <v>1.0669764510369201E-3</v>
      </c>
      <c r="AT111" s="68">
        <f t="shared" si="115"/>
        <v>2.0041368763246186</v>
      </c>
      <c r="AU111" s="68">
        <f t="shared" si="116"/>
        <v>0.35872053372515006</v>
      </c>
      <c r="AV111" s="68">
        <f t="shared" si="117"/>
        <v>3.4512467912816807E-5</v>
      </c>
      <c r="AW111" s="68">
        <f t="shared" si="118"/>
        <v>3.0293606711397723E-3</v>
      </c>
      <c r="AX111" s="68">
        <f t="shared" si="119"/>
        <v>5.838913382928574E-2</v>
      </c>
      <c r="AY111" s="68">
        <f t="shared" si="120"/>
        <v>8.3074922483517043E-4</v>
      </c>
      <c r="AZ111" s="68">
        <f t="shared" si="121"/>
        <v>0.5702197912060919</v>
      </c>
      <c r="BA111" s="68">
        <f t="shared" si="122"/>
        <v>8.2435318596869572E-3</v>
      </c>
      <c r="BB111" s="68">
        <f t="shared" si="123"/>
        <v>0</v>
      </c>
      <c r="BC111" s="68">
        <f t="shared" si="124"/>
        <v>0</v>
      </c>
      <c r="BD111" s="68">
        <f t="shared" si="125"/>
        <v>5.3238701589765943E-4</v>
      </c>
      <c r="BE111" s="68">
        <f t="shared" si="68"/>
        <v>0.90711373716814525</v>
      </c>
      <c r="BF111" s="68">
        <f t="shared" si="126"/>
        <v>0.3592226007291755</v>
      </c>
      <c r="BG111" s="68">
        <f t="shared" si="127"/>
        <v>3.0336005790716583E-3</v>
      </c>
      <c r="BH111" s="68">
        <f t="shared" si="128"/>
        <v>0.62948872914477383</v>
      </c>
      <c r="BI111" s="68">
        <f t="shared" si="129"/>
        <v>8.2550695469790717E-3</v>
      </c>
      <c r="BJ111" s="68">
        <f t="shared" si="130"/>
        <v>1</v>
      </c>
      <c r="BK111" s="68">
        <f t="array" ref="BK111:BN111">MMULT(BF111:BI111,$Q$10:$T$13)</f>
        <v>0.27242911781073803</v>
      </c>
      <c r="BL111" s="68">
        <v>8.8987707532134572E-3</v>
      </c>
      <c r="BM111" s="68">
        <v>5.2022030765179E-2</v>
      </c>
      <c r="BN111" s="68">
        <v>-7.6213199382230484E-3</v>
      </c>
      <c r="BO111" s="68">
        <f t="shared" si="131"/>
        <v>0.32572859939090743</v>
      </c>
      <c r="BP111" s="60">
        <v>80.09</v>
      </c>
      <c r="BQ111" s="60">
        <v>16.89</v>
      </c>
      <c r="BR111" s="61">
        <v>2.21</v>
      </c>
      <c r="BS111" s="60">
        <v>0.76</v>
      </c>
      <c r="BT111" s="67">
        <f t="shared" si="94"/>
        <v>99.19</v>
      </c>
      <c r="BU111" s="67">
        <f>BP111/$BT111</f>
        <v>0.80744026615586251</v>
      </c>
      <c r="BV111" s="67">
        <f>BQ111/$BT111</f>
        <v>0.17027926202238131</v>
      </c>
      <c r="BW111" s="67">
        <f>BR111/$BT111</f>
        <v>2.2280471821756225E-2</v>
      </c>
    </row>
    <row r="112" spans="1:75" s="64" customFormat="1" x14ac:dyDescent="0.15">
      <c r="A112" s="62" t="s">
        <v>210</v>
      </c>
      <c r="B112" s="62"/>
      <c r="C112" s="71" t="s">
        <v>143</v>
      </c>
      <c r="D112" s="63">
        <v>43.949027999999998</v>
      </c>
      <c r="E112" s="63">
        <v>8.0190000000000001E-3</v>
      </c>
      <c r="F112" s="63">
        <v>1.2858000000000001</v>
      </c>
      <c r="G112" s="63">
        <v>8.4147960000000008</v>
      </c>
      <c r="H112" s="63">
        <v>0.13501200000000002</v>
      </c>
      <c r="I112" s="63">
        <v>43.867994000000003</v>
      </c>
      <c r="J112" s="63">
        <v>1.584768</v>
      </c>
      <c r="K112" s="63">
        <v>3.0494999999999998E-2</v>
      </c>
      <c r="L112" s="63"/>
      <c r="M112" s="63">
        <v>0.199296</v>
      </c>
      <c r="O112" s="65">
        <f t="shared" si="97"/>
        <v>0.76491928786147889</v>
      </c>
      <c r="P112" s="65">
        <f t="shared" si="98"/>
        <v>5.3933534002073527E-2</v>
      </c>
      <c r="Q112" s="65">
        <f t="shared" si="99"/>
        <v>0.21094662927784574</v>
      </c>
      <c r="R112" s="65">
        <f t="shared" si="100"/>
        <v>-2.9799451141398016E-2</v>
      </c>
      <c r="S112" s="65">
        <f t="shared" si="101"/>
        <v>1.0000000000000002</v>
      </c>
      <c r="T112" s="65">
        <f t="shared" si="102"/>
        <v>0.20484243708232605</v>
      </c>
      <c r="U112" s="65">
        <f t="shared" si="103"/>
        <v>5.2372851764773472E-2</v>
      </c>
      <c r="V112" s="65">
        <f t="shared" si="104"/>
        <v>0.74278471115290057</v>
      </c>
      <c r="W112" s="66">
        <f t="shared" si="67"/>
        <v>1</v>
      </c>
      <c r="X112" s="67">
        <f t="shared" si="105"/>
        <v>0.48932191306330619</v>
      </c>
      <c r="Y112" s="67">
        <f t="shared" si="106"/>
        <v>0.74278471115290057</v>
      </c>
      <c r="Z112" s="67">
        <f t="shared" si="107"/>
        <v>1</v>
      </c>
      <c r="AA112" s="67">
        <f t="shared" si="108"/>
        <v>0</v>
      </c>
      <c r="AB112" s="67">
        <f t="shared" si="109"/>
        <v>0</v>
      </c>
      <c r="AC112" s="67">
        <f t="shared" si="110"/>
        <v>0</v>
      </c>
      <c r="AD112" s="67">
        <f>(G112+I112)/D112</f>
        <v>1.1896233518520594</v>
      </c>
      <c r="AE112" s="67">
        <f t="shared" si="111"/>
        <v>1</v>
      </c>
      <c r="AF112" s="67">
        <f t="shared" si="112"/>
        <v>0</v>
      </c>
      <c r="AG112" s="67">
        <f t="shared" si="113"/>
        <v>0</v>
      </c>
      <c r="AH112" s="67">
        <f t="shared" si="114"/>
        <v>0</v>
      </c>
      <c r="AI112" s="67">
        <f>G112+I112</f>
        <v>52.282790000000006</v>
      </c>
      <c r="AJ112" s="67">
        <f>D112/60.08</f>
        <v>0.73150845539280962</v>
      </c>
      <c r="AK112" s="68">
        <f>E112/79.9</f>
        <v>1.0036295369211513E-4</v>
      </c>
      <c r="AL112" s="68">
        <f>F112/101.96</f>
        <v>1.2610827775598275E-2</v>
      </c>
      <c r="AM112" s="68">
        <f>G112/71.85</f>
        <v>0.11711615866388311</v>
      </c>
      <c r="AN112" s="68">
        <f>H112/70.94</f>
        <v>1.9031857908091349E-3</v>
      </c>
      <c r="AO112" s="68">
        <f>I112/40.3</f>
        <v>1.0885358312655089</v>
      </c>
      <c r="AP112" s="68">
        <f>J112/56.08</f>
        <v>2.8259058487874467E-2</v>
      </c>
      <c r="AQ112" s="68">
        <f>K112/61.98</f>
        <v>4.9201355275895451E-4</v>
      </c>
      <c r="AR112" s="68">
        <f>L112/94.2</f>
        <v>0</v>
      </c>
      <c r="AS112" s="68">
        <f>M112/(3*15.9994+2*52)</f>
        <v>1.3111734217905212E-3</v>
      </c>
      <c r="AT112" s="68">
        <f t="shared" si="115"/>
        <v>1.981837067304725</v>
      </c>
      <c r="AU112" s="68">
        <f t="shared" si="116"/>
        <v>0.36910625371824962</v>
      </c>
      <c r="AV112" s="68">
        <f t="shared" si="117"/>
        <v>5.0641374786983659E-5</v>
      </c>
      <c r="AW112" s="68">
        <f t="shared" si="118"/>
        <v>6.3632010843095452E-3</v>
      </c>
      <c r="AX112" s="68">
        <f t="shared" si="119"/>
        <v>5.9094746281620265E-2</v>
      </c>
      <c r="AY112" s="68">
        <f t="shared" si="120"/>
        <v>9.6031395426337705E-4</v>
      </c>
      <c r="AZ112" s="68">
        <f t="shared" si="121"/>
        <v>0.54925596519692954</v>
      </c>
      <c r="BA112" s="68">
        <f t="shared" si="122"/>
        <v>1.4259022073043802E-2</v>
      </c>
      <c r="BB112" s="68">
        <f t="shared" si="123"/>
        <v>2.4826135350676791E-4</v>
      </c>
      <c r="BC112" s="68">
        <f t="shared" si="124"/>
        <v>0</v>
      </c>
      <c r="BD112" s="68">
        <f t="shared" si="125"/>
        <v>6.6159496329014659E-4</v>
      </c>
      <c r="BE112" s="68">
        <f t="shared" si="68"/>
        <v>0.90286072627745428</v>
      </c>
      <c r="BF112" s="68">
        <f t="shared" si="126"/>
        <v>0.36981660175372583</v>
      </c>
      <c r="BG112" s="68">
        <f t="shared" si="127"/>
        <v>6.375447117380092E-3</v>
      </c>
      <c r="BH112" s="68">
        <f t="shared" si="128"/>
        <v>0.60952148745003798</v>
      </c>
      <c r="BI112" s="68">
        <f t="shared" si="129"/>
        <v>1.4286463678856123E-2</v>
      </c>
      <c r="BJ112" s="68">
        <f t="shared" si="130"/>
        <v>1</v>
      </c>
      <c r="BK112" s="68">
        <f t="array" ref="BK112:BN112">MMULT(BF112:BI112,$Q$10:$T$13)</f>
        <v>0.24549038283896921</v>
      </c>
      <c r="BL112" s="68">
        <v>1.7309230032679326E-2</v>
      </c>
      <c r="BM112" s="68">
        <v>6.7700435329310721E-2</v>
      </c>
      <c r="BN112" s="68">
        <v>-9.5637262456084587E-3</v>
      </c>
      <c r="BO112" s="68">
        <f t="shared" si="131"/>
        <v>0.32093632195535077</v>
      </c>
      <c r="BP112" s="60">
        <v>74.400000000000006</v>
      </c>
      <c r="BQ112" s="60">
        <v>19.2</v>
      </c>
      <c r="BR112" s="61">
        <v>5.97</v>
      </c>
      <c r="BS112" s="60">
        <v>0.44</v>
      </c>
      <c r="BT112" s="67">
        <f t="shared" si="94"/>
        <v>99.570000000000007</v>
      </c>
      <c r="BU112" s="67">
        <f>BP112/$BT112</f>
        <v>0.7472130159686653</v>
      </c>
      <c r="BV112" s="67">
        <f>BQ112/$BT112</f>
        <v>0.19282916541126843</v>
      </c>
      <c r="BW112" s="67">
        <f>BR112/$BT112</f>
        <v>5.9957818620066279E-2</v>
      </c>
    </row>
    <row r="113" spans="1:75" s="64" customFormat="1" x14ac:dyDescent="0.15">
      <c r="A113" s="62" t="s">
        <v>210</v>
      </c>
      <c r="B113" s="62"/>
      <c r="C113" s="71" t="s">
        <v>144</v>
      </c>
      <c r="D113" s="63">
        <v>44.449074000000003</v>
      </c>
      <c r="E113" s="63">
        <v>4.2429000000000001E-2</v>
      </c>
      <c r="F113" s="63">
        <v>2.126576</v>
      </c>
      <c r="G113" s="63">
        <v>8.1760894000000022</v>
      </c>
      <c r="H113" s="63">
        <v>0.13858600000000001</v>
      </c>
      <c r="I113" s="63">
        <v>42.68365</v>
      </c>
      <c r="J113" s="63">
        <v>1.613243</v>
      </c>
      <c r="K113" s="63">
        <v>2.8775000000000002E-2</v>
      </c>
      <c r="L113" s="63"/>
      <c r="M113" s="63">
        <v>0.21508100000000002</v>
      </c>
      <c r="O113" s="65">
        <f t="shared" si="97"/>
        <v>0.71278165908547353</v>
      </c>
      <c r="P113" s="65">
        <f t="shared" si="98"/>
        <v>4.7669403210572545E-2</v>
      </c>
      <c r="Q113" s="65">
        <f t="shared" si="99"/>
        <v>0.27045592522745232</v>
      </c>
      <c r="R113" s="65">
        <f t="shared" si="100"/>
        <v>-3.0906987523498353E-2</v>
      </c>
      <c r="S113" s="65">
        <f t="shared" si="101"/>
        <v>1</v>
      </c>
      <c r="T113" s="65">
        <f t="shared" si="102"/>
        <v>0.26234755268965287</v>
      </c>
      <c r="U113" s="65">
        <f t="shared" si="103"/>
        <v>4.6240256189442087E-2</v>
      </c>
      <c r="V113" s="65">
        <f t="shared" si="104"/>
        <v>0.69141219112090502</v>
      </c>
      <c r="W113" s="66">
        <f t="shared" si="67"/>
        <v>1</v>
      </c>
      <c r="X113" s="67">
        <f t="shared" si="105"/>
        <v>0.45258066338138675</v>
      </c>
      <c r="Y113" s="67">
        <f t="shared" si="106"/>
        <v>0.69141219112090502</v>
      </c>
      <c r="Z113" s="67">
        <f t="shared" si="107"/>
        <v>1</v>
      </c>
      <c r="AA113" s="67">
        <f t="shared" si="108"/>
        <v>0</v>
      </c>
      <c r="AB113" s="67">
        <f t="shared" si="109"/>
        <v>0</v>
      </c>
      <c r="AC113" s="67">
        <f t="shared" si="110"/>
        <v>0</v>
      </c>
      <c r="AD113" s="67">
        <f>(G113+I113)/D113</f>
        <v>1.1442249483082594</v>
      </c>
      <c r="AE113" s="67">
        <f t="shared" si="111"/>
        <v>1</v>
      </c>
      <c r="AF113" s="67">
        <f t="shared" si="112"/>
        <v>0</v>
      </c>
      <c r="AG113" s="67">
        <f t="shared" si="113"/>
        <v>0</v>
      </c>
      <c r="AH113" s="67">
        <f t="shared" si="114"/>
        <v>0</v>
      </c>
      <c r="AI113" s="67">
        <f>G113+I113</f>
        <v>50.859739400000002</v>
      </c>
      <c r="AJ113" s="67">
        <f>D113/60.08</f>
        <v>0.73983145805592554</v>
      </c>
      <c r="AK113" s="68">
        <f>E113/79.9</f>
        <v>5.3102628285356694E-4</v>
      </c>
      <c r="AL113" s="68">
        <f>F113/101.96</f>
        <v>2.0856963515103962E-2</v>
      </c>
      <c r="AM113" s="68">
        <f>G113/71.85</f>
        <v>0.11379386778009747</v>
      </c>
      <c r="AN113" s="68">
        <f>H113/70.94</f>
        <v>1.9535663941358896E-3</v>
      </c>
      <c r="AO113" s="68">
        <f>I113/40.3</f>
        <v>1.0591476426799009</v>
      </c>
      <c r="AP113" s="68">
        <f>J113/56.08</f>
        <v>2.8766815263908702E-2</v>
      </c>
      <c r="AQ113" s="68">
        <f>K113/61.98</f>
        <v>4.6426266537592776E-4</v>
      </c>
      <c r="AR113" s="68">
        <f>L113/94.2</f>
        <v>0</v>
      </c>
      <c r="AS113" s="68">
        <f>M113/(3*15.9994+2*52)</f>
        <v>1.4150233358026609E-3</v>
      </c>
      <c r="AT113" s="68">
        <f t="shared" si="115"/>
        <v>1.9667606259731045</v>
      </c>
      <c r="AU113" s="68">
        <f t="shared" si="116"/>
        <v>0.37616751539851234</v>
      </c>
      <c r="AV113" s="68">
        <f t="shared" si="117"/>
        <v>2.7000046464262944E-4</v>
      </c>
      <c r="AW113" s="68">
        <f t="shared" si="118"/>
        <v>1.06047290349757E-2</v>
      </c>
      <c r="AX113" s="68">
        <f t="shared" si="119"/>
        <v>5.7858524457593853E-2</v>
      </c>
      <c r="AY113" s="68">
        <f t="shared" si="120"/>
        <v>9.9329138906739775E-4</v>
      </c>
      <c r="AZ113" s="68">
        <f t="shared" si="121"/>
        <v>0.53852392034534491</v>
      </c>
      <c r="BA113" s="68">
        <f t="shared" si="122"/>
        <v>1.462649540773453E-2</v>
      </c>
      <c r="BB113" s="68">
        <f t="shared" si="123"/>
        <v>2.3605448433574477E-4</v>
      </c>
      <c r="BC113" s="68">
        <f t="shared" si="124"/>
        <v>0</v>
      </c>
      <c r="BD113" s="68">
        <f t="shared" si="125"/>
        <v>7.1946901779292147E-4</v>
      </c>
      <c r="BE113" s="68">
        <f t="shared" si="68"/>
        <v>0.90298419250635065</v>
      </c>
      <c r="BF113" s="68">
        <f t="shared" si="126"/>
        <v>0.37700401770220282</v>
      </c>
      <c r="BG113" s="68">
        <f t="shared" si="127"/>
        <v>1.0628311295284309E-2</v>
      </c>
      <c r="BH113" s="68">
        <f t="shared" si="128"/>
        <v>0.5977086499337293</v>
      </c>
      <c r="BI113" s="68">
        <f t="shared" si="129"/>
        <v>1.465902106878351E-2</v>
      </c>
      <c r="BJ113" s="68">
        <f t="shared" si="130"/>
        <v>0.99999999999999989</v>
      </c>
      <c r="BK113" s="68">
        <f t="array" ref="BK113:BN113">MMULT(BF113:BI113,$Q$10:$T$13)</f>
        <v>0.22530782150359263</v>
      </c>
      <c r="BL113" s="68">
        <v>1.5068133772592678E-2</v>
      </c>
      <c r="BM113" s="68">
        <v>8.5490184194580515E-2</v>
      </c>
      <c r="BN113" s="68">
        <v>-9.7695920474338265E-3</v>
      </c>
      <c r="BO113" s="68">
        <f t="shared" si="131"/>
        <v>0.31609654742333199</v>
      </c>
      <c r="BP113" s="60">
        <v>65.7</v>
      </c>
      <c r="BQ113" s="60">
        <v>27.2</v>
      </c>
      <c r="BR113" s="61">
        <v>5.79</v>
      </c>
      <c r="BS113" s="60">
        <v>1.33</v>
      </c>
      <c r="BT113" s="67">
        <f t="shared" si="94"/>
        <v>98.690000000000012</v>
      </c>
      <c r="BU113" s="67">
        <f>BP113/$BT113</f>
        <v>0.6657209443712635</v>
      </c>
      <c r="BV113" s="67">
        <f>BQ113/$BT113</f>
        <v>0.27561049751747896</v>
      </c>
      <c r="BW113" s="67">
        <f>BR113/$BT113</f>
        <v>5.8668558111257464E-2</v>
      </c>
    </row>
    <row r="114" spans="1:75" s="64" customFormat="1" x14ac:dyDescent="0.15">
      <c r="A114" s="62" t="s">
        <v>210</v>
      </c>
      <c r="B114" s="62"/>
      <c r="C114" s="71" t="s">
        <v>145</v>
      </c>
      <c r="D114" s="63">
        <v>43.895759999999996</v>
      </c>
      <c r="E114" s="63">
        <v>8.0000000000000007E-5</v>
      </c>
      <c r="F114" s="63">
        <v>1.6065399999999996</v>
      </c>
      <c r="G114" s="63">
        <v>7.8880418496934182</v>
      </c>
      <c r="H114" s="63">
        <v>0.11281000000000001</v>
      </c>
      <c r="I114" s="63">
        <v>43.949269999999991</v>
      </c>
      <c r="J114" s="63">
        <v>1.7785499999999999</v>
      </c>
      <c r="K114" s="63">
        <v>3.977E-2</v>
      </c>
      <c r="L114" s="63"/>
      <c r="M114" s="63">
        <v>0.20158999999999999</v>
      </c>
      <c r="O114" s="65">
        <f t="shared" si="97"/>
        <v>0.76660288909626151</v>
      </c>
      <c r="P114" s="65">
        <f t="shared" si="98"/>
        <v>6.4195899841417076E-2</v>
      </c>
      <c r="Q114" s="65">
        <f t="shared" si="99"/>
        <v>0.19573837025236271</v>
      </c>
      <c r="R114" s="65">
        <f t="shared" si="100"/>
        <v>-2.6537159190041317E-2</v>
      </c>
      <c r="S114" s="65">
        <f t="shared" si="101"/>
        <v>0.99999999999999989</v>
      </c>
      <c r="T114" s="65">
        <f t="shared" si="102"/>
        <v>0.19067830959651208</v>
      </c>
      <c r="U114" s="65">
        <f t="shared" si="103"/>
        <v>6.2536362436279413E-2</v>
      </c>
      <c r="V114" s="65">
        <f t="shared" si="104"/>
        <v>0.74678532796720853</v>
      </c>
      <c r="W114" s="66">
        <f t="shared" si="67"/>
        <v>1</v>
      </c>
      <c r="X114" s="67">
        <f t="shared" si="105"/>
        <v>0.50336748150218269</v>
      </c>
      <c r="Y114" s="67">
        <f t="shared" si="106"/>
        <v>0.74678532796720853</v>
      </c>
      <c r="Z114" s="67">
        <f t="shared" si="107"/>
        <v>1</v>
      </c>
      <c r="AA114" s="67">
        <f t="shared" si="108"/>
        <v>0</v>
      </c>
      <c r="AB114" s="67">
        <f t="shared" si="109"/>
        <v>0</v>
      </c>
      <c r="AC114" s="67">
        <f t="shared" si="110"/>
        <v>0</v>
      </c>
      <c r="AD114" s="67">
        <f>(G114+I114)/D114</f>
        <v>1.1809184269663724</v>
      </c>
      <c r="AE114" s="67">
        <f t="shared" si="111"/>
        <v>1</v>
      </c>
      <c r="AF114" s="67">
        <f t="shared" si="112"/>
        <v>0</v>
      </c>
      <c r="AG114" s="67">
        <f t="shared" si="113"/>
        <v>0</v>
      </c>
      <c r="AH114" s="67">
        <f t="shared" si="114"/>
        <v>0</v>
      </c>
      <c r="AI114" s="67">
        <f>G114+I114</f>
        <v>51.837311849693407</v>
      </c>
      <c r="AJ114" s="67">
        <f>D114/60.08</f>
        <v>0.73062183754993337</v>
      </c>
      <c r="AK114" s="68">
        <f>E114/79.9</f>
        <v>1.0012515644555694E-6</v>
      </c>
      <c r="AL114" s="68">
        <f>F114/101.96</f>
        <v>1.5756571204393877E-2</v>
      </c>
      <c r="AM114" s="68">
        <f>G114/71.85</f>
        <v>0.10978485524973443</v>
      </c>
      <c r="AN114" s="68">
        <f>H114/70.94</f>
        <v>1.5902170848604456E-3</v>
      </c>
      <c r="AO114" s="68">
        <f>I114/40.3</f>
        <v>1.0905526054590569</v>
      </c>
      <c r="AP114" s="68">
        <f>J114/56.08</f>
        <v>3.1714514978601997E-2</v>
      </c>
      <c r="AQ114" s="68">
        <f>K114/61.98</f>
        <v>6.4165859954824138E-4</v>
      </c>
      <c r="AR114" s="68">
        <f>L114/94.2</f>
        <v>0</v>
      </c>
      <c r="AS114" s="68">
        <f>M114/(3*15.9994+2*52)</f>
        <v>1.3262657057780947E-3</v>
      </c>
      <c r="AT114" s="68">
        <f t="shared" si="115"/>
        <v>1.9819895270834718</v>
      </c>
      <c r="AU114" s="68">
        <f t="shared" si="116"/>
        <v>0.36863052380758776</v>
      </c>
      <c r="AV114" s="68">
        <f t="shared" si="117"/>
        <v>5.0517500257881107E-7</v>
      </c>
      <c r="AW114" s="68">
        <f t="shared" si="118"/>
        <v>7.9498761164393823E-3</v>
      </c>
      <c r="AX114" s="68">
        <f t="shared" si="119"/>
        <v>5.5391238828231618E-2</v>
      </c>
      <c r="AY114" s="68">
        <f t="shared" si="120"/>
        <v>8.0233374754531354E-4</v>
      </c>
      <c r="AZ114" s="68">
        <f t="shared" si="121"/>
        <v>0.5502312653810143</v>
      </c>
      <c r="BA114" s="68">
        <f t="shared" si="122"/>
        <v>1.6001353460868381E-2</v>
      </c>
      <c r="BB114" s="68">
        <f t="shared" si="123"/>
        <v>3.2374469732564731E-4</v>
      </c>
      <c r="BC114" s="68">
        <f t="shared" si="124"/>
        <v>0</v>
      </c>
      <c r="BD114" s="68">
        <f t="shared" si="125"/>
        <v>6.6915878598496688E-4</v>
      </c>
      <c r="BE114" s="68">
        <f t="shared" si="68"/>
        <v>0.90853834122205335</v>
      </c>
      <c r="BF114" s="68">
        <f t="shared" si="126"/>
        <v>0.36929368012921138</v>
      </c>
      <c r="BG114" s="68">
        <f t="shared" si="127"/>
        <v>7.9641777281135497E-3</v>
      </c>
      <c r="BH114" s="68">
        <f t="shared" si="128"/>
        <v>0.60671200268060288</v>
      </c>
      <c r="BI114" s="68">
        <f t="shared" si="129"/>
        <v>1.6030139462072251E-2</v>
      </c>
      <c r="BJ114" s="68">
        <f t="shared" si="130"/>
        <v>1</v>
      </c>
      <c r="BK114" s="68">
        <f t="array" ref="BK114:BN114">MMULT(BF114:BI114,$Q$10:$T$13)</f>
        <v>0.24513654589157741</v>
      </c>
      <c r="BL114" s="68">
        <v>2.0527917871635618E-2</v>
      </c>
      <c r="BM114" s="68">
        <v>6.259124334722635E-2</v>
      </c>
      <c r="BN114" s="68">
        <v>-8.4857853187725249E-3</v>
      </c>
      <c r="BO114" s="68">
        <f t="shared" si="131"/>
        <v>0.31976992179166686</v>
      </c>
      <c r="BP114" s="60">
        <v>70.099999999999994</v>
      </c>
      <c r="BQ114" s="60">
        <v>23.4</v>
      </c>
      <c r="BR114" s="61">
        <v>6.1</v>
      </c>
      <c r="BS114" s="60">
        <v>0.4</v>
      </c>
      <c r="BT114" s="67">
        <f t="shared" si="94"/>
        <v>99.6</v>
      </c>
      <c r="BU114" s="67">
        <f>BP114/$BT114</f>
        <v>0.70381526104417669</v>
      </c>
      <c r="BV114" s="67">
        <f>BQ114/$BT114</f>
        <v>0.23493975903614459</v>
      </c>
      <c r="BW114" s="67">
        <f>BR114/$BT114</f>
        <v>6.1244979919678713E-2</v>
      </c>
    </row>
    <row r="115" spans="1:75" s="64" customFormat="1" x14ac:dyDescent="0.15">
      <c r="A115" s="62" t="s">
        <v>210</v>
      </c>
      <c r="B115" s="62"/>
      <c r="C115" s="79" t="s">
        <v>146</v>
      </c>
      <c r="D115" s="63">
        <v>43.464777460048765</v>
      </c>
      <c r="E115" s="63">
        <v>1.3623940914495291E-2</v>
      </c>
      <c r="F115" s="63">
        <v>1.0829287225681639</v>
      </c>
      <c r="G115" s="63">
        <v>8.4946068251188347</v>
      </c>
      <c r="H115" s="63">
        <v>0.14451903834915261</v>
      </c>
      <c r="I115" s="63">
        <v>45.217965459565129</v>
      </c>
      <c r="J115" s="63">
        <v>0.84557031678858585</v>
      </c>
      <c r="K115" s="63">
        <v>1.3748600447373194E-2</v>
      </c>
      <c r="L115" s="63"/>
      <c r="M115" s="63">
        <v>0.19253585555085337</v>
      </c>
      <c r="O115" s="65">
        <f t="shared" si="97"/>
        <v>0.80588088405548408</v>
      </c>
      <c r="P115" s="65">
        <f t="shared" si="98"/>
        <v>1.7919125844157904E-2</v>
      </c>
      <c r="Q115" s="65">
        <f t="shared" si="99"/>
        <v>0.20073339777267579</v>
      </c>
      <c r="R115" s="65">
        <f t="shared" si="100"/>
        <v>-2.4533407672317795E-2</v>
      </c>
      <c r="S115" s="65">
        <f t="shared" si="101"/>
        <v>1</v>
      </c>
      <c r="T115" s="65">
        <f t="shared" si="102"/>
        <v>0.19592664940885704</v>
      </c>
      <c r="U115" s="65">
        <f t="shared" si="103"/>
        <v>1.7490035668889656E-2</v>
      </c>
      <c r="V115" s="65">
        <f t="shared" si="104"/>
        <v>0.78658331492225331</v>
      </c>
      <c r="W115" s="66">
        <f t="shared" si="67"/>
        <v>1</v>
      </c>
      <c r="X115" s="67">
        <f t="shared" si="105"/>
        <v>0.47432984221357027</v>
      </c>
      <c r="Y115" s="67">
        <f t="shared" si="106"/>
        <v>0.78658331492225331</v>
      </c>
      <c r="Z115" s="67">
        <f t="shared" si="107"/>
        <v>1</v>
      </c>
      <c r="AA115" s="67">
        <f t="shared" si="108"/>
        <v>0</v>
      </c>
      <c r="AB115" s="67">
        <f t="shared" si="109"/>
        <v>0</v>
      </c>
      <c r="AC115" s="67">
        <f t="shared" si="110"/>
        <v>0</v>
      </c>
      <c r="AD115" s="67">
        <f>(G115+I115)/D115</f>
        <v>1.2357723983299949</v>
      </c>
      <c r="AE115" s="67">
        <f t="shared" si="111"/>
        <v>1</v>
      </c>
      <c r="AF115" s="67">
        <f t="shared" si="112"/>
        <v>0</v>
      </c>
      <c r="AG115" s="67">
        <f t="shared" si="113"/>
        <v>0</v>
      </c>
      <c r="AH115" s="67">
        <f t="shared" si="114"/>
        <v>0</v>
      </c>
      <c r="AI115" s="67">
        <f>G115+I115</f>
        <v>53.712572284683965</v>
      </c>
      <c r="AJ115" s="67">
        <f>D115/60.08</f>
        <v>0.72344835985434031</v>
      </c>
      <c r="AK115" s="68">
        <f>E115/79.9</f>
        <v>1.7051240193360814E-4</v>
      </c>
      <c r="AL115" s="68">
        <f>F115/101.96</f>
        <v>1.0621113402983169E-2</v>
      </c>
      <c r="AM115" s="68">
        <f>G115/71.85</f>
        <v>0.11822695650826494</v>
      </c>
      <c r="AN115" s="68">
        <f>H115/70.94</f>
        <v>2.0372009916711674E-3</v>
      </c>
      <c r="AO115" s="68">
        <f>I115/40.3</f>
        <v>1.1220338823713432</v>
      </c>
      <c r="AP115" s="68">
        <f>J115/56.08</f>
        <v>1.5077930042592473E-2</v>
      </c>
      <c r="AQ115" s="68">
        <f>K115/61.98</f>
        <v>2.2182317598214255E-4</v>
      </c>
      <c r="AR115" s="68">
        <f>L115/94.2</f>
        <v>0</v>
      </c>
      <c r="AS115" s="68">
        <f>M115/(3*15.9994+2*52)</f>
        <v>1.2666982605771212E-3</v>
      </c>
      <c r="AT115" s="68">
        <f t="shared" si="115"/>
        <v>1.9931044770096882</v>
      </c>
      <c r="AU115" s="68">
        <f t="shared" si="116"/>
        <v>0.36297563333947785</v>
      </c>
      <c r="AV115" s="68">
        <f t="shared" si="117"/>
        <v>8.5551160965446628E-5</v>
      </c>
      <c r="AW115" s="68">
        <f t="shared" si="118"/>
        <v>5.3289295797068949E-3</v>
      </c>
      <c r="AX115" s="68">
        <f t="shared" si="119"/>
        <v>5.9317992544798373E-2</v>
      </c>
      <c r="AY115" s="68">
        <f t="shared" si="120"/>
        <v>1.0221245374590891E-3</v>
      </c>
      <c r="AZ115" s="68">
        <f t="shared" si="121"/>
        <v>0.56295788570740801</v>
      </c>
      <c r="BA115" s="68">
        <f t="shared" si="122"/>
        <v>7.5650475007784457E-3</v>
      </c>
      <c r="BB115" s="68">
        <f t="shared" si="123"/>
        <v>1.112953076674386E-4</v>
      </c>
      <c r="BC115" s="68">
        <f t="shared" si="124"/>
        <v>0</v>
      </c>
      <c r="BD115" s="68">
        <f t="shared" si="125"/>
        <v>6.355403217384695E-4</v>
      </c>
      <c r="BE115" s="68">
        <f t="shared" si="68"/>
        <v>0.90467573207014618</v>
      </c>
      <c r="BF115" s="68">
        <f t="shared" si="126"/>
        <v>0.36365002643286343</v>
      </c>
      <c r="BG115" s="68">
        <f t="shared" si="127"/>
        <v>5.3388305013490137E-3</v>
      </c>
      <c r="BH115" s="68">
        <f t="shared" si="128"/>
        <v>0.62343204003257924</v>
      </c>
      <c r="BI115" s="68">
        <f t="shared" si="129"/>
        <v>7.5791030332083235E-3</v>
      </c>
      <c r="BJ115" s="68">
        <f t="shared" si="130"/>
        <v>1</v>
      </c>
      <c r="BK115" s="68">
        <f t="array" ref="BK115:BN115">MMULT(BF115:BI115,$Q$10:$T$13)</f>
        <v>0.2602986635090907</v>
      </c>
      <c r="BL115" s="68">
        <v>5.7878584797953526E-3</v>
      </c>
      <c r="BM115" s="68">
        <v>6.4836672758537342E-2</v>
      </c>
      <c r="BN115" s="68">
        <v>-7.9242644350753996E-3</v>
      </c>
      <c r="BO115" s="68">
        <f t="shared" si="131"/>
        <v>0.322998930312348</v>
      </c>
      <c r="BP115" s="80">
        <v>78.586542530681342</v>
      </c>
      <c r="BQ115" s="80">
        <v>18.789674143038511</v>
      </c>
      <c r="BR115" s="81">
        <v>2.031316123571731</v>
      </c>
      <c r="BS115" s="80">
        <v>0.59246720270842146</v>
      </c>
      <c r="BT115" s="67">
        <f t="shared" si="94"/>
        <v>99.40753279729158</v>
      </c>
      <c r="BU115" s="67">
        <f>BP115/$BT115</f>
        <v>0.79054916985951473</v>
      </c>
      <c r="BV115" s="67">
        <f>BQ115/$BT115</f>
        <v>0.18901660280970625</v>
      </c>
      <c r="BW115" s="67">
        <f>BR115/$BT115</f>
        <v>2.0434227330779056E-2</v>
      </c>
    </row>
    <row r="116" spans="1:75" s="64" customFormat="1" x14ac:dyDescent="0.15">
      <c r="A116" s="62" t="s">
        <v>210</v>
      </c>
      <c r="B116" s="62"/>
      <c r="C116" s="69" t="s">
        <v>147</v>
      </c>
      <c r="D116" s="63">
        <v>42.810839999999999</v>
      </c>
      <c r="E116" s="63">
        <v>7.6199999999999992E-3</v>
      </c>
      <c r="F116" s="63">
        <v>1.00779</v>
      </c>
      <c r="G116" s="63">
        <v>8.5664700000000007</v>
      </c>
      <c r="H116" s="63">
        <v>0.13125999999999999</v>
      </c>
      <c r="I116" s="63">
        <v>46.267560000000003</v>
      </c>
      <c r="J116" s="63">
        <v>0.54703999999999997</v>
      </c>
      <c r="K116" s="63">
        <v>2.6099999999999999E-3</v>
      </c>
      <c r="L116" s="63"/>
      <c r="M116" s="63">
        <v>0.12626999999999999</v>
      </c>
      <c r="O116" s="65">
        <f t="shared" si="97"/>
        <v>0.85286618259594826</v>
      </c>
      <c r="P116" s="65">
        <f t="shared" si="98"/>
        <v>7.4205484248542749E-3</v>
      </c>
      <c r="Q116" s="65">
        <f t="shared" si="99"/>
        <v>0.15672461355251827</v>
      </c>
      <c r="R116" s="65">
        <f t="shared" si="100"/>
        <v>-1.7011344573320895E-2</v>
      </c>
      <c r="S116" s="65">
        <f t="shared" si="101"/>
        <v>1</v>
      </c>
      <c r="T116" s="65">
        <f t="shared" si="102"/>
        <v>0.15410311240753252</v>
      </c>
      <c r="U116" s="65">
        <f t="shared" si="103"/>
        <v>7.2964264011897602E-3</v>
      </c>
      <c r="V116" s="65">
        <f t="shared" si="104"/>
        <v>0.83860046119127762</v>
      </c>
      <c r="W116" s="66">
        <f t="shared" si="67"/>
        <v>0.99999999999999989</v>
      </c>
      <c r="X116" s="67">
        <f t="shared" si="105"/>
        <v>0.49259138950502684</v>
      </c>
      <c r="Y116" s="67">
        <f t="shared" si="106"/>
        <v>0.83860046119127762</v>
      </c>
      <c r="Z116" s="67">
        <f t="shared" si="107"/>
        <v>1</v>
      </c>
      <c r="AA116" s="67">
        <f t="shared" si="108"/>
        <v>0</v>
      </c>
      <c r="AB116" s="67">
        <f t="shared" si="109"/>
        <v>0</v>
      </c>
      <c r="AC116" s="67">
        <f t="shared" si="110"/>
        <v>0</v>
      </c>
      <c r="AD116" s="67">
        <f>(G116+I116)/D116</f>
        <v>1.2808445244241879</v>
      </c>
      <c r="AE116" s="67">
        <f t="shared" si="111"/>
        <v>1</v>
      </c>
      <c r="AF116" s="67">
        <f t="shared" si="112"/>
        <v>0</v>
      </c>
      <c r="AG116" s="67">
        <f t="shared" si="113"/>
        <v>0</v>
      </c>
      <c r="AH116" s="67">
        <f t="shared" si="114"/>
        <v>0</v>
      </c>
      <c r="AI116" s="67">
        <f>G116+I116</f>
        <v>54.834030000000006</v>
      </c>
      <c r="AJ116" s="67">
        <f>D116/60.08</f>
        <v>0.71256391478029291</v>
      </c>
      <c r="AK116" s="68">
        <f>E116/79.9</f>
        <v>9.536921151439297E-5</v>
      </c>
      <c r="AL116" s="68">
        <f>F116/101.96</f>
        <v>9.8841702628481767E-3</v>
      </c>
      <c r="AM116" s="68">
        <f>G116/71.85</f>
        <v>0.11922713987473905</v>
      </c>
      <c r="AN116" s="68">
        <f>H116/70.94</f>
        <v>1.8502960248096983E-3</v>
      </c>
      <c r="AO116" s="68">
        <f>I116/40.3</f>
        <v>1.1480784119106702</v>
      </c>
      <c r="AP116" s="68">
        <f>J116/56.08</f>
        <v>9.7546362339514976E-3</v>
      </c>
      <c r="AQ116" s="68">
        <f>K116/61.98</f>
        <v>4.2110358180058084E-5</v>
      </c>
      <c r="AR116" s="68">
        <f>L116/94.2</f>
        <v>0</v>
      </c>
      <c r="AS116" s="68">
        <f>M116/(3*15.9994+2*52)</f>
        <v>8.3073352184433766E-4</v>
      </c>
      <c r="AT116" s="68">
        <f t="shared" si="115"/>
        <v>2.0023267821788502</v>
      </c>
      <c r="AU116" s="68">
        <f t="shared" si="116"/>
        <v>0.35586794379532294</v>
      </c>
      <c r="AV116" s="68">
        <f t="shared" si="117"/>
        <v>4.7629194376861951E-5</v>
      </c>
      <c r="AW116" s="68">
        <f t="shared" si="118"/>
        <v>4.9363422348537066E-3</v>
      </c>
      <c r="AX116" s="68">
        <f t="shared" si="119"/>
        <v>5.9544296633240332E-2</v>
      </c>
      <c r="AY116" s="68">
        <f t="shared" si="120"/>
        <v>9.2407295416399604E-4</v>
      </c>
      <c r="AZ116" s="68">
        <f t="shared" si="121"/>
        <v>0.5733721499052109</v>
      </c>
      <c r="BA116" s="68">
        <f t="shared" si="122"/>
        <v>4.8716504822139475E-3</v>
      </c>
      <c r="BB116" s="68">
        <f t="shared" si="123"/>
        <v>2.1030712146913058E-5</v>
      </c>
      <c r="BC116" s="68">
        <f t="shared" si="124"/>
        <v>0</v>
      </c>
      <c r="BD116" s="68">
        <f t="shared" si="125"/>
        <v>4.1488408847049798E-4</v>
      </c>
      <c r="BE116" s="68">
        <f t="shared" si="68"/>
        <v>0.90592076259212384</v>
      </c>
      <c r="BF116" s="68">
        <f t="shared" si="126"/>
        <v>0.35636957565017241</v>
      </c>
      <c r="BG116" s="68">
        <f t="shared" si="127"/>
        <v>4.9433005084341605E-3</v>
      </c>
      <c r="BH116" s="68">
        <f t="shared" si="128"/>
        <v>0.63380860627516644</v>
      </c>
      <c r="BI116" s="68">
        <f t="shared" si="129"/>
        <v>4.878517566226934E-3</v>
      </c>
      <c r="BJ116" s="68">
        <f t="shared" si="130"/>
        <v>1</v>
      </c>
      <c r="BK116" s="68">
        <f t="array" ref="BK116:BN116">MMULT(BF116:BI116,$Q$10:$T$13)</f>
        <v>0.27698658205551696</v>
      </c>
      <c r="BL116" s="68">
        <v>2.4099822306491818E-3</v>
      </c>
      <c r="BM116" s="68">
        <v>5.0899679126391026E-2</v>
      </c>
      <c r="BN116" s="68">
        <v>-5.5247989493389564E-3</v>
      </c>
      <c r="BO116" s="68">
        <f t="shared" si="131"/>
        <v>0.32477144446321826</v>
      </c>
      <c r="BP116" s="60">
        <v>83.8</v>
      </c>
      <c r="BQ116" s="60">
        <v>14.1</v>
      </c>
      <c r="BR116" s="61">
        <v>1.2</v>
      </c>
      <c r="BS116" s="60">
        <v>0.9</v>
      </c>
      <c r="BT116" s="67">
        <f t="shared" si="94"/>
        <v>99.1</v>
      </c>
      <c r="BU116" s="67">
        <f>BP116/$BT116</f>
        <v>0.84561049445005043</v>
      </c>
      <c r="BV116" s="67">
        <f>BQ116/$BT116</f>
        <v>0.14228052472250252</v>
      </c>
      <c r="BW116" s="67">
        <f>BR116/$BT116</f>
        <v>1.2108980827447024E-2</v>
      </c>
    </row>
    <row r="117" spans="1:75" s="64" customFormat="1" x14ac:dyDescent="0.15">
      <c r="A117" s="62" t="s">
        <v>210</v>
      </c>
      <c r="B117" s="62"/>
      <c r="C117" s="71" t="s">
        <v>148</v>
      </c>
      <c r="D117" s="63">
        <v>43.638489999999997</v>
      </c>
      <c r="E117" s="63">
        <v>2.4275999999999999E-2</v>
      </c>
      <c r="F117" s="63">
        <v>1.534745</v>
      </c>
      <c r="G117" s="63">
        <v>8.2167262000000001</v>
      </c>
      <c r="H117" s="63">
        <v>0.12872599999999998</v>
      </c>
      <c r="I117" s="63">
        <v>44.700181000000008</v>
      </c>
      <c r="J117" s="63">
        <v>0.97088399999999997</v>
      </c>
      <c r="K117" s="63">
        <v>1.8297000000000001E-2</v>
      </c>
      <c r="L117" s="63"/>
      <c r="M117" s="63">
        <v>0.22198299999999996</v>
      </c>
      <c r="O117" s="65">
        <f t="shared" si="97"/>
        <v>0.78569264798167471</v>
      </c>
      <c r="P117" s="65">
        <f t="shared" si="98"/>
        <v>2.1170618081512459E-2</v>
      </c>
      <c r="Q117" s="65">
        <f t="shared" si="99"/>
        <v>0.21702473831803351</v>
      </c>
      <c r="R117" s="65">
        <f t="shared" si="100"/>
        <v>-2.3888004381220709E-2</v>
      </c>
      <c r="S117" s="65">
        <f t="shared" si="101"/>
        <v>0.99999999999999989</v>
      </c>
      <c r="T117" s="65">
        <f t="shared" si="102"/>
        <v>0.21196140338531541</v>
      </c>
      <c r="U117" s="65">
        <f t="shared" si="103"/>
        <v>2.0676693145073779E-2</v>
      </c>
      <c r="V117" s="65">
        <f t="shared" si="104"/>
        <v>0.76736190346961086</v>
      </c>
      <c r="W117" s="66">
        <f t="shared" si="67"/>
        <v>1</v>
      </c>
      <c r="X117" s="67">
        <f t="shared" si="105"/>
        <v>0.46691199024056274</v>
      </c>
      <c r="Y117" s="67">
        <f t="shared" si="106"/>
        <v>0.76736190346961086</v>
      </c>
      <c r="Z117" s="67">
        <f t="shared" si="107"/>
        <v>1</v>
      </c>
      <c r="AA117" s="67">
        <f t="shared" si="108"/>
        <v>0</v>
      </c>
      <c r="AB117" s="67">
        <f t="shared" si="109"/>
        <v>0</v>
      </c>
      <c r="AC117" s="67">
        <f t="shared" si="110"/>
        <v>0</v>
      </c>
      <c r="AD117" s="67">
        <f>(G117+I117)/D117</f>
        <v>1.2126200333696242</v>
      </c>
      <c r="AE117" s="67">
        <f t="shared" si="111"/>
        <v>1</v>
      </c>
      <c r="AF117" s="67">
        <f t="shared" si="112"/>
        <v>0</v>
      </c>
      <c r="AG117" s="67">
        <f t="shared" si="113"/>
        <v>0</v>
      </c>
      <c r="AH117" s="67">
        <f t="shared" si="114"/>
        <v>0</v>
      </c>
      <c r="AI117" s="67">
        <f>G117+I117</f>
        <v>52.916907200000011</v>
      </c>
      <c r="AJ117" s="67">
        <f>D117/60.08</f>
        <v>0.72633971371504658</v>
      </c>
      <c r="AK117" s="68">
        <f>E117/79.9</f>
        <v>3.0382978723404253E-4</v>
      </c>
      <c r="AL117" s="68">
        <f>F117/101.96</f>
        <v>1.5052422518634759E-2</v>
      </c>
      <c r="AM117" s="68">
        <f>G117/71.85</f>
        <v>0.11435944606819765</v>
      </c>
      <c r="AN117" s="68">
        <f>H117/70.94</f>
        <v>1.8145756977727655E-3</v>
      </c>
      <c r="AO117" s="68">
        <f>I117/40.3</f>
        <v>1.1091856327543428</v>
      </c>
      <c r="AP117" s="68">
        <f>J117/56.08</f>
        <v>1.7312482168330957E-2</v>
      </c>
      <c r="AQ117" s="68">
        <f>K117/61.98</f>
        <v>2.9520813165537273E-4</v>
      </c>
      <c r="AR117" s="68">
        <f>L117/94.2</f>
        <v>0</v>
      </c>
      <c r="AS117" s="68">
        <f>M117/(3*15.9994+2*52)</f>
        <v>1.4604317682709398E-3</v>
      </c>
      <c r="AT117" s="68">
        <f t="shared" si="115"/>
        <v>1.986123742609486</v>
      </c>
      <c r="AU117" s="68">
        <f t="shared" si="116"/>
        <v>0.36570718033949828</v>
      </c>
      <c r="AV117" s="68">
        <f t="shared" si="117"/>
        <v>1.5297626261435911E-4</v>
      </c>
      <c r="AW117" s="68">
        <f t="shared" si="118"/>
        <v>7.5787939067975705E-3</v>
      </c>
      <c r="AX117" s="68">
        <f t="shared" si="119"/>
        <v>5.7579215038205775E-2</v>
      </c>
      <c r="AY117" s="68">
        <f t="shared" si="120"/>
        <v>9.1362670856986452E-4</v>
      </c>
      <c r="AZ117" s="68">
        <f t="shared" si="121"/>
        <v>0.55846753601416077</v>
      </c>
      <c r="BA117" s="68">
        <f t="shared" si="122"/>
        <v>8.7167188010072328E-3</v>
      </c>
      <c r="BB117" s="68">
        <f t="shared" si="123"/>
        <v>1.4863531678419541E-4</v>
      </c>
      <c r="BC117" s="68">
        <f t="shared" si="124"/>
        <v>0</v>
      </c>
      <c r="BD117" s="68">
        <f t="shared" si="125"/>
        <v>7.3531761236192601E-4</v>
      </c>
      <c r="BE117" s="68">
        <f t="shared" si="68"/>
        <v>0.90653434185011839</v>
      </c>
      <c r="BF117" s="68">
        <f t="shared" si="126"/>
        <v>0.3664219067517232</v>
      </c>
      <c r="BG117" s="68">
        <f t="shared" si="127"/>
        <v>7.5936056591207508E-3</v>
      </c>
      <c r="BH117" s="68">
        <f t="shared" si="128"/>
        <v>0.6172507331118211</v>
      </c>
      <c r="BI117" s="68">
        <f t="shared" si="129"/>
        <v>8.7337544773350359E-3</v>
      </c>
      <c r="BJ117" s="68">
        <f t="shared" si="130"/>
        <v>1</v>
      </c>
      <c r="BK117" s="68">
        <f t="array" ref="BK117:BN117">MMULT(BF117:BI117,$Q$10:$T$13)</f>
        <v>0.25192506744338411</v>
      </c>
      <c r="BL117" s="68">
        <v>6.7881625234802352E-3</v>
      </c>
      <c r="BM117" s="68">
        <v>6.9586971417007051E-2</v>
      </c>
      <c r="BN117" s="68">
        <v>-7.6594672615127278E-3</v>
      </c>
      <c r="BO117" s="68">
        <f t="shared" si="131"/>
        <v>0.32064073412235866</v>
      </c>
      <c r="BP117" s="60">
        <v>74.7</v>
      </c>
      <c r="BQ117" s="60">
        <v>22.4</v>
      </c>
      <c r="BR117" s="61">
        <v>2.27</v>
      </c>
      <c r="BS117" s="60">
        <v>0.57999999999999996</v>
      </c>
      <c r="BT117" s="67">
        <f t="shared" si="94"/>
        <v>99.36999999999999</v>
      </c>
      <c r="BU117" s="67">
        <f>BP117/$BT117</f>
        <v>0.7517359363993158</v>
      </c>
      <c r="BV117" s="67">
        <f>BQ117/$BT117</f>
        <v>0.22542014692563148</v>
      </c>
      <c r="BW117" s="67">
        <f>BR117/$BT117</f>
        <v>2.2843916675052835E-2</v>
      </c>
    </row>
    <row r="118" spans="1:75" s="64" customFormat="1" x14ac:dyDescent="0.15">
      <c r="A118" s="62" t="s">
        <v>210</v>
      </c>
      <c r="B118" s="62"/>
      <c r="C118" s="59" t="s">
        <v>149</v>
      </c>
      <c r="D118" s="63">
        <v>44.842509999999997</v>
      </c>
      <c r="E118" s="63">
        <v>1.4839999999999999E-2</v>
      </c>
      <c r="F118" s="63">
        <v>1.8635899999999996</v>
      </c>
      <c r="G118" s="63">
        <v>8.1147979999999986</v>
      </c>
      <c r="H118" s="63">
        <v>0.12497</v>
      </c>
      <c r="I118" s="63">
        <v>42.801249999999989</v>
      </c>
      <c r="J118" s="63">
        <v>1.3818199999999998</v>
      </c>
      <c r="K118" s="63">
        <v>7.2499999999999995E-3</v>
      </c>
      <c r="L118" s="63"/>
      <c r="M118" s="63">
        <v>0.29939999999999994</v>
      </c>
      <c r="O118" s="65">
        <f t="shared" si="97"/>
        <v>0.69474844616712006</v>
      </c>
      <c r="P118" s="65">
        <f t="shared" si="98"/>
        <v>3.2831980299046791E-2</v>
      </c>
      <c r="Q118" s="65">
        <f t="shared" si="99"/>
        <v>0.3089971202226216</v>
      </c>
      <c r="R118" s="65">
        <f t="shared" si="100"/>
        <v>-3.6577546688788369E-2</v>
      </c>
      <c r="S118" s="65">
        <f t="shared" si="101"/>
        <v>1</v>
      </c>
      <c r="T118" s="65">
        <f t="shared" si="102"/>
        <v>0.29809358808675002</v>
      </c>
      <c r="U118" s="65">
        <f t="shared" si="103"/>
        <v>3.1673443442725789E-2</v>
      </c>
      <c r="V118" s="65">
        <f t="shared" si="104"/>
        <v>0.67023296847052416</v>
      </c>
      <c r="W118" s="66">
        <f t="shared" si="67"/>
        <v>1</v>
      </c>
      <c r="X118" s="67">
        <f t="shared" si="105"/>
        <v>0.42353252696185928</v>
      </c>
      <c r="Y118" s="67">
        <f t="shared" si="106"/>
        <v>0.67023296847052416</v>
      </c>
      <c r="Z118" s="67">
        <f t="shared" si="107"/>
        <v>1</v>
      </c>
      <c r="AA118" s="67">
        <f t="shared" si="108"/>
        <v>0</v>
      </c>
      <c r="AB118" s="67">
        <f t="shared" si="109"/>
        <v>0</v>
      </c>
      <c r="AC118" s="67">
        <f t="shared" si="110"/>
        <v>0</v>
      </c>
      <c r="AD118" s="67">
        <f>(G118+I118)/D118</f>
        <v>1.1354415263552373</v>
      </c>
      <c r="AE118" s="67">
        <f t="shared" si="111"/>
        <v>1</v>
      </c>
      <c r="AF118" s="67">
        <f t="shared" si="112"/>
        <v>0</v>
      </c>
      <c r="AG118" s="67">
        <f t="shared" si="113"/>
        <v>0</v>
      </c>
      <c r="AH118" s="67">
        <f t="shared" si="114"/>
        <v>0</v>
      </c>
      <c r="AI118" s="67">
        <f>G118+I118</f>
        <v>50.916047999999989</v>
      </c>
      <c r="AJ118" s="67">
        <f>D118/60.08</f>
        <v>0.74637999334221039</v>
      </c>
      <c r="AK118" s="68">
        <f>E118/79.9</f>
        <v>1.8573216520650812E-4</v>
      </c>
      <c r="AL118" s="68">
        <f>F118/101.96</f>
        <v>1.8277657905060807E-2</v>
      </c>
      <c r="AM118" s="68">
        <f>G118/71.85</f>
        <v>0.1129408211551844</v>
      </c>
      <c r="AN118" s="68">
        <f>H118/70.94</f>
        <v>1.7616295460952918E-3</v>
      </c>
      <c r="AO118" s="68">
        <f>I118/40.3</f>
        <v>1.0620657568238212</v>
      </c>
      <c r="AP118" s="68">
        <f>J118/56.08</f>
        <v>2.4640156918687588E-2</v>
      </c>
      <c r="AQ118" s="68">
        <f>K118/61.98</f>
        <v>1.1697321716682801E-4</v>
      </c>
      <c r="AR118" s="68">
        <f>L118/94.2</f>
        <v>0</v>
      </c>
      <c r="AS118" s="68">
        <f>M118/(3*15.9994+2*52)</f>
        <v>1.9697601682125178E-3</v>
      </c>
      <c r="AT118" s="68">
        <f t="shared" si="115"/>
        <v>1.9683384812416456</v>
      </c>
      <c r="AU118" s="68">
        <f t="shared" si="116"/>
        <v>0.37919290836166919</v>
      </c>
      <c r="AV118" s="68">
        <f t="shared" si="117"/>
        <v>9.4359871016364322E-5</v>
      </c>
      <c r="AW118" s="68">
        <f t="shared" si="118"/>
        <v>9.2858307040418666E-3</v>
      </c>
      <c r="AX118" s="68">
        <f t="shared" si="119"/>
        <v>5.7378759919351027E-2</v>
      </c>
      <c r="AY118" s="68">
        <f t="shared" si="120"/>
        <v>8.9498303410907257E-4</v>
      </c>
      <c r="AZ118" s="68">
        <f t="shared" si="121"/>
        <v>0.5395747565499307</v>
      </c>
      <c r="BA118" s="68">
        <f t="shared" si="122"/>
        <v>1.2518251892908356E-2</v>
      </c>
      <c r="BB118" s="68">
        <f t="shared" si="123"/>
        <v>5.9427389283696904E-5</v>
      </c>
      <c r="BC118" s="68">
        <f t="shared" si="124"/>
        <v>0</v>
      </c>
      <c r="BD118" s="68">
        <f t="shared" si="125"/>
        <v>1.0007222776897474E-3</v>
      </c>
      <c r="BE118" s="68">
        <f t="shared" si="68"/>
        <v>0.90388069031116314</v>
      </c>
      <c r="BF118" s="68">
        <f t="shared" si="126"/>
        <v>0.37997165745122358</v>
      </c>
      <c r="BG118" s="68">
        <f t="shared" si="127"/>
        <v>9.3049010295861191E-3</v>
      </c>
      <c r="BH118" s="68">
        <f t="shared" si="128"/>
        <v>0.59817948087211104</v>
      </c>
      <c r="BI118" s="68">
        <f t="shared" si="129"/>
        <v>1.2543960647079246E-2</v>
      </c>
      <c r="BJ118" s="68">
        <f t="shared" si="130"/>
        <v>1</v>
      </c>
      <c r="BK118" s="68">
        <f t="array" ref="BK118:BN118">MMULT(BF118:BI118,$Q$10:$T$13)</f>
        <v>0.21993078232085642</v>
      </c>
      <c r="BL118" s="68">
        <v>1.0393349063461409E-2</v>
      </c>
      <c r="BM118" s="68">
        <v>9.7816668407640833E-2</v>
      </c>
      <c r="BN118" s="68">
        <v>-1.1579052105872267E-2</v>
      </c>
      <c r="BO118" s="68">
        <f t="shared" si="131"/>
        <v>0.31656174768608636</v>
      </c>
      <c r="BP118" s="60">
        <v>67.3</v>
      </c>
      <c r="BQ118" s="60">
        <v>27.4</v>
      </c>
      <c r="BR118" s="61">
        <v>4.0999999999999996</v>
      </c>
      <c r="BS118" s="60">
        <v>1.2</v>
      </c>
      <c r="BT118" s="67">
        <f t="shared" si="94"/>
        <v>98.799999999999983</v>
      </c>
      <c r="BU118" s="67">
        <f>BP118/$BT118</f>
        <v>0.68117408906882604</v>
      </c>
      <c r="BV118" s="67">
        <f>BQ118/$BT118</f>
        <v>0.27732793522267207</v>
      </c>
      <c r="BW118" s="67">
        <f>BR118/$BT118</f>
        <v>4.1497975708502027E-2</v>
      </c>
    </row>
    <row r="119" spans="1:75" s="64" customFormat="1" x14ac:dyDescent="0.15">
      <c r="A119" s="62" t="s">
        <v>210</v>
      </c>
      <c r="B119" s="62"/>
      <c r="C119" s="71" t="s">
        <v>150</v>
      </c>
      <c r="D119" s="63">
        <v>44.033179999999994</v>
      </c>
      <c r="E119" s="63">
        <v>4.7350000000000005E-3</v>
      </c>
      <c r="F119" s="63">
        <v>1.454788</v>
      </c>
      <c r="G119" s="63">
        <v>8.0560955000000014</v>
      </c>
      <c r="H119" s="63">
        <v>0.158641</v>
      </c>
      <c r="I119" s="63">
        <v>44.138797000000004</v>
      </c>
      <c r="J119" s="63">
        <v>1.36392</v>
      </c>
      <c r="K119" s="63">
        <v>1.252E-2</v>
      </c>
      <c r="L119" s="63"/>
      <c r="M119" s="63">
        <v>0.21983500000000003</v>
      </c>
      <c r="O119" s="65">
        <f t="shared" si="97"/>
        <v>0.76042992482612881</v>
      </c>
      <c r="P119" s="65">
        <f t="shared" si="98"/>
        <v>4.0474011924932371E-2</v>
      </c>
      <c r="Q119" s="65">
        <f t="shared" si="99"/>
        <v>0.22812554530831783</v>
      </c>
      <c r="R119" s="65">
        <f t="shared" si="100"/>
        <v>-2.9029482059379094E-2</v>
      </c>
      <c r="S119" s="65">
        <f t="shared" si="101"/>
        <v>1</v>
      </c>
      <c r="T119" s="65">
        <f t="shared" si="102"/>
        <v>0.22168999944663792</v>
      </c>
      <c r="U119" s="65">
        <f t="shared" si="103"/>
        <v>3.9332218007915989E-2</v>
      </c>
      <c r="V119" s="65">
        <f t="shared" si="104"/>
        <v>0.73897778254544599</v>
      </c>
      <c r="W119" s="66">
        <f t="shared" si="67"/>
        <v>0.99999999999999989</v>
      </c>
      <c r="X119" s="67">
        <f t="shared" si="105"/>
        <v>0.47206595498715664</v>
      </c>
      <c r="Y119" s="67">
        <f t="shared" si="106"/>
        <v>0.73897778254544599</v>
      </c>
      <c r="Z119" s="67">
        <f t="shared" si="107"/>
        <v>1</v>
      </c>
      <c r="AA119" s="67">
        <f t="shared" si="108"/>
        <v>0</v>
      </c>
      <c r="AB119" s="67">
        <f t="shared" si="109"/>
        <v>0</v>
      </c>
      <c r="AC119" s="67">
        <f t="shared" si="110"/>
        <v>0</v>
      </c>
      <c r="AD119" s="67">
        <f>(G119+I119)/D119</f>
        <v>1.185353692374705</v>
      </c>
      <c r="AE119" s="67">
        <f t="shared" si="111"/>
        <v>1</v>
      </c>
      <c r="AF119" s="67">
        <f t="shared" si="112"/>
        <v>0</v>
      </c>
      <c r="AG119" s="67">
        <f t="shared" si="113"/>
        <v>0</v>
      </c>
      <c r="AH119" s="67">
        <f t="shared" si="114"/>
        <v>0</v>
      </c>
      <c r="AI119" s="67">
        <f>G119+I119</f>
        <v>52.194892500000009</v>
      </c>
      <c r="AJ119" s="67">
        <f>D119/60.08</f>
        <v>0.73290912117177087</v>
      </c>
      <c r="AK119" s="68">
        <f>E119/79.9</f>
        <v>5.9261576971214018E-5</v>
      </c>
      <c r="AL119" s="68">
        <f>F119/101.96</f>
        <v>1.4268222832483328E-2</v>
      </c>
      <c r="AM119" s="68">
        <f>G119/71.85</f>
        <v>0.11212380654140573</v>
      </c>
      <c r="AN119" s="68">
        <f>H119/70.94</f>
        <v>2.2362700873978011E-3</v>
      </c>
      <c r="AO119" s="68">
        <f>I119/40.3</f>
        <v>1.0952555086848637</v>
      </c>
      <c r="AP119" s="68">
        <f>J119/56.08</f>
        <v>2.4320970042796007E-2</v>
      </c>
      <c r="AQ119" s="68">
        <f>K119/61.98</f>
        <v>2.0200064536947404E-4</v>
      </c>
      <c r="AR119" s="68">
        <f>L119/94.2</f>
        <v>0</v>
      </c>
      <c r="AS119" s="68">
        <f>M119/(3*15.9994+2*52)</f>
        <v>1.4463000219739446E-3</v>
      </c>
      <c r="AT119" s="68">
        <f t="shared" si="115"/>
        <v>1.9828214616050321</v>
      </c>
      <c r="AU119" s="68">
        <f t="shared" si="116"/>
        <v>0.36962940706648584</v>
      </c>
      <c r="AV119" s="68">
        <f t="shared" si="117"/>
        <v>2.9887500271075146E-5</v>
      </c>
      <c r="AW119" s="68">
        <f t="shared" si="118"/>
        <v>7.1959191025366678E-3</v>
      </c>
      <c r="AX119" s="68">
        <f t="shared" si="119"/>
        <v>5.65476058800801E-2</v>
      </c>
      <c r="AY119" s="68">
        <f t="shared" si="120"/>
        <v>1.1278222122871365E-3</v>
      </c>
      <c r="AZ119" s="68">
        <f t="shared" si="121"/>
        <v>0.5523722281068556</v>
      </c>
      <c r="BA119" s="68">
        <f t="shared" si="122"/>
        <v>1.2265839619825851E-2</v>
      </c>
      <c r="BB119" s="68">
        <f t="shared" si="123"/>
        <v>1.0187535755537002E-4</v>
      </c>
      <c r="BC119" s="68">
        <f t="shared" si="124"/>
        <v>0</v>
      </c>
      <c r="BD119" s="68">
        <f t="shared" si="125"/>
        <v>7.2941515410228103E-4</v>
      </c>
      <c r="BE119" s="68">
        <f t="shared" si="68"/>
        <v>0.90713456398713177</v>
      </c>
      <c r="BF119" s="68">
        <f t="shared" si="126"/>
        <v>0.37036606525331667</v>
      </c>
      <c r="BG119" s="68">
        <f t="shared" si="127"/>
        <v>7.2102603119137201E-3</v>
      </c>
      <c r="BH119" s="68">
        <f t="shared" si="128"/>
        <v>0.61013338943532425</v>
      </c>
      <c r="BI119" s="68">
        <f t="shared" si="129"/>
        <v>1.2290284999445424E-2</v>
      </c>
      <c r="BJ119" s="68">
        <f t="shared" si="130"/>
        <v>1.0000000000000002</v>
      </c>
      <c r="BK119" s="68">
        <f t="array" ref="BK119:BN119">MMULT(BF119:BI119,$Q$10:$T$13)</f>
        <v>0.24345816393313352</v>
      </c>
      <c r="BL119" s="68">
        <v>1.2958102132165337E-2</v>
      </c>
      <c r="BM119" s="68">
        <v>7.3036350351029178E-2</v>
      </c>
      <c r="BN119" s="68">
        <v>-9.2940377165223204E-3</v>
      </c>
      <c r="BO119" s="68">
        <f t="shared" si="131"/>
        <v>0.32015857869980574</v>
      </c>
      <c r="BP119" s="60">
        <v>72.7</v>
      </c>
      <c r="BQ119" s="60">
        <v>22.6</v>
      </c>
      <c r="BR119" s="61">
        <v>4</v>
      </c>
      <c r="BS119" s="60">
        <v>0.67</v>
      </c>
      <c r="BT119" s="67">
        <f t="shared" si="94"/>
        <v>99.300000000000011</v>
      </c>
      <c r="BU119" s="67">
        <f>BP119/$BT119</f>
        <v>0.73212487411883176</v>
      </c>
      <c r="BV119" s="67">
        <f>BQ119/$BT119</f>
        <v>0.22759315206445116</v>
      </c>
      <c r="BW119" s="67">
        <f>BR119/$BT119</f>
        <v>4.0281973816717012E-2</v>
      </c>
    </row>
    <row r="120" spans="1:75" s="64" customFormat="1" x14ac:dyDescent="0.15">
      <c r="A120" s="62" t="s">
        <v>210</v>
      </c>
      <c r="B120" s="62"/>
      <c r="C120" s="59" t="s">
        <v>151</v>
      </c>
      <c r="D120" s="63">
        <v>43.624592955555549</v>
      </c>
      <c r="E120" s="63">
        <v>1.8747066666666666E-2</v>
      </c>
      <c r="F120" s="63">
        <v>1.4277272666666667</v>
      </c>
      <c r="G120" s="63">
        <v>8.1435900310093849</v>
      </c>
      <c r="H120" s="63">
        <v>9.4341044444444452E-2</v>
      </c>
      <c r="I120" s="63">
        <v>44.825395311111123</v>
      </c>
      <c r="J120" s="63">
        <v>1.0812628888888891</v>
      </c>
      <c r="K120" s="63">
        <v>1.7078000000000003E-2</v>
      </c>
      <c r="L120" s="63"/>
      <c r="M120" s="63">
        <v>0.20635640000000002</v>
      </c>
      <c r="O120" s="65">
        <f t="shared" si="97"/>
        <v>0.79032838922080284</v>
      </c>
      <c r="P120" s="65">
        <f t="shared" si="98"/>
        <v>2.8178774845586015E-2</v>
      </c>
      <c r="Q120" s="65">
        <f t="shared" si="99"/>
        <v>0.20557475393890445</v>
      </c>
      <c r="R120" s="65">
        <f t="shared" si="100"/>
        <v>-2.4081918005293124E-2</v>
      </c>
      <c r="S120" s="65">
        <f t="shared" si="101"/>
        <v>1.0000000000000002</v>
      </c>
      <c r="T120" s="65">
        <f t="shared" si="102"/>
        <v>0.20074053679155174</v>
      </c>
      <c r="U120" s="65">
        <f t="shared" si="103"/>
        <v>2.7516133573056961E-2</v>
      </c>
      <c r="V120" s="65">
        <f t="shared" si="104"/>
        <v>0.77174332963539138</v>
      </c>
      <c r="W120" s="66">
        <f t="shared" si="67"/>
        <v>1</v>
      </c>
      <c r="X120" s="67">
        <f t="shared" si="105"/>
        <v>0.47733911336121554</v>
      </c>
      <c r="Y120" s="67">
        <f t="shared" si="106"/>
        <v>0.77174332963539138</v>
      </c>
      <c r="Z120" s="67">
        <f t="shared" si="107"/>
        <v>1</v>
      </c>
      <c r="AA120" s="67">
        <f t="shared" si="108"/>
        <v>0</v>
      </c>
      <c r="AB120" s="67">
        <f t="shared" si="109"/>
        <v>0</v>
      </c>
      <c r="AC120" s="67">
        <f t="shared" si="110"/>
        <v>0</v>
      </c>
      <c r="AD120" s="67">
        <f>(G120+I120)/D120</f>
        <v>1.2142001048831552</v>
      </c>
      <c r="AE120" s="67">
        <f t="shared" si="111"/>
        <v>1</v>
      </c>
      <c r="AF120" s="67">
        <f t="shared" si="112"/>
        <v>0</v>
      </c>
      <c r="AG120" s="67">
        <f t="shared" si="113"/>
        <v>0</v>
      </c>
      <c r="AH120" s="67">
        <f t="shared" si="114"/>
        <v>0</v>
      </c>
      <c r="AI120" s="67">
        <f>G120+I120</f>
        <v>52.968985342120504</v>
      </c>
      <c r="AJ120" s="67">
        <f>D120/60.08</f>
        <v>0.726108404719633</v>
      </c>
      <c r="AK120" s="68">
        <f>E120/79.9</f>
        <v>2.3463162286191069E-4</v>
      </c>
      <c r="AL120" s="68">
        <f>F120/101.96</f>
        <v>1.4002817444749576E-2</v>
      </c>
      <c r="AM120" s="68">
        <f>G120/71.85</f>
        <v>0.11334154531676249</v>
      </c>
      <c r="AN120" s="68">
        <f>H120/70.94</f>
        <v>1.3298709394480471E-3</v>
      </c>
      <c r="AO120" s="68">
        <f>I120/40.3</f>
        <v>1.1122926876206234</v>
      </c>
      <c r="AP120" s="68">
        <f>J120/56.08</f>
        <v>1.9280721984466641E-2</v>
      </c>
      <c r="AQ120" s="68">
        <f>K120/61.98</f>
        <v>2.7554049693449508E-4</v>
      </c>
      <c r="AR120" s="68">
        <f>L120/94.2</f>
        <v>0</v>
      </c>
      <c r="AS120" s="68">
        <f>M120/(3*15.9994+2*52)</f>
        <v>1.3576239718628249E-3</v>
      </c>
      <c r="AT120" s="68">
        <f t="shared" si="115"/>
        <v>1.9882238441173425</v>
      </c>
      <c r="AU120" s="68">
        <f t="shared" si="116"/>
        <v>0.36520455524563106</v>
      </c>
      <c r="AV120" s="68">
        <f t="shared" si="117"/>
        <v>1.1801066743874288E-4</v>
      </c>
      <c r="AW120" s="68">
        <f t="shared" si="118"/>
        <v>7.0428777354121438E-3</v>
      </c>
      <c r="AX120" s="68">
        <f t="shared" si="119"/>
        <v>5.7006430967072343E-2</v>
      </c>
      <c r="AY120" s="68">
        <f t="shared" si="120"/>
        <v>6.6887385109217097E-4</v>
      </c>
      <c r="AZ120" s="68">
        <f t="shared" si="121"/>
        <v>0.55944037232609367</v>
      </c>
      <c r="BA120" s="68">
        <f t="shared" si="122"/>
        <v>9.6974603948712709E-3</v>
      </c>
      <c r="BB120" s="68">
        <f t="shared" si="123"/>
        <v>1.3858625513910345E-4</v>
      </c>
      <c r="BC120" s="68">
        <f t="shared" si="124"/>
        <v>0</v>
      </c>
      <c r="BD120" s="68">
        <f t="shared" si="125"/>
        <v>6.8283255724937357E-4</v>
      </c>
      <c r="BE120" s="68">
        <f t="shared" si="68"/>
        <v>0.90752416808306235</v>
      </c>
      <c r="BF120" s="68">
        <f t="shared" si="126"/>
        <v>0.36579286112260107</v>
      </c>
      <c r="BG120" s="68">
        <f t="shared" si="127"/>
        <v>7.0542230658660245E-3</v>
      </c>
      <c r="BH120" s="68">
        <f t="shared" si="128"/>
        <v>0.61743983383456447</v>
      </c>
      <c r="BI120" s="68">
        <f t="shared" si="129"/>
        <v>9.7130819769683241E-3</v>
      </c>
      <c r="BJ120" s="68">
        <f t="shared" si="130"/>
        <v>0.99999999999999989</v>
      </c>
      <c r="BK120" s="68">
        <f t="array" ref="BK120:BN120">MMULT(BF120:BI120,$Q$10:$T$13)</f>
        <v>0.25385193694214198</v>
      </c>
      <c r="BL120" s="68">
        <v>9.050967512708237E-3</v>
      </c>
      <c r="BM120" s="68">
        <v>6.6030209955187963E-2</v>
      </c>
      <c r="BN120" s="68">
        <v>-7.735065087251445E-3</v>
      </c>
      <c r="BO120" s="68">
        <f t="shared" si="131"/>
        <v>0.32119804932278667</v>
      </c>
      <c r="BP120" s="60">
        <v>76.400000000000006</v>
      </c>
      <c r="BQ120" s="60">
        <v>19.2</v>
      </c>
      <c r="BR120" s="61">
        <v>3.3</v>
      </c>
      <c r="BS120" s="60">
        <v>1.1000000000000001</v>
      </c>
      <c r="BT120" s="67">
        <f t="shared" si="94"/>
        <v>98.9</v>
      </c>
      <c r="BU120" s="67">
        <f>BP120/$BT120</f>
        <v>0.77249747219413545</v>
      </c>
      <c r="BV120" s="67">
        <f>BQ120/$BT120</f>
        <v>0.1941354903943377</v>
      </c>
      <c r="BW120" s="67">
        <f>BR120/$BT120</f>
        <v>3.3367037411526794E-2</v>
      </c>
    </row>
    <row r="121" spans="1:75" s="64" customFormat="1" x14ac:dyDescent="0.15">
      <c r="A121" s="62" t="s">
        <v>210</v>
      </c>
      <c r="B121" s="62"/>
      <c r="C121" s="71" t="s">
        <v>152</v>
      </c>
      <c r="D121" s="63">
        <v>43.130517999999995</v>
      </c>
      <c r="E121" s="63">
        <v>3.0921999999999998E-2</v>
      </c>
      <c r="F121" s="63">
        <v>2.2891680000000001</v>
      </c>
      <c r="G121" s="63">
        <v>8.806808199999999</v>
      </c>
      <c r="H121" s="63">
        <v>0.10642699999999999</v>
      </c>
      <c r="I121" s="63">
        <v>43.583845000000004</v>
      </c>
      <c r="J121" s="63">
        <v>1.3135429999999997</v>
      </c>
      <c r="K121" s="63">
        <v>3.0836999999999996E-2</v>
      </c>
      <c r="L121" s="63"/>
      <c r="M121" s="63">
        <v>0.11037099999999998</v>
      </c>
      <c r="O121" s="65">
        <f t="shared" si="97"/>
        <v>0.7922559900972802</v>
      </c>
      <c r="P121" s="65">
        <f t="shared" si="98"/>
        <v>3.9553100239905138E-2</v>
      </c>
      <c r="Q121" s="65">
        <f t="shared" si="99"/>
        <v>0.18374054202312592</v>
      </c>
      <c r="R121" s="65">
        <f t="shared" si="100"/>
        <v>-1.5549632360311273E-2</v>
      </c>
      <c r="S121" s="65">
        <f t="shared" si="101"/>
        <v>1</v>
      </c>
      <c r="T121" s="65">
        <f t="shared" si="102"/>
        <v>0.18092719072339325</v>
      </c>
      <c r="U121" s="65">
        <f t="shared" si="103"/>
        <v>3.8947481225488662E-2</v>
      </c>
      <c r="V121" s="65">
        <f t="shared" si="104"/>
        <v>0.78012532805111812</v>
      </c>
      <c r="W121" s="66">
        <f t="shared" si="67"/>
        <v>1</v>
      </c>
      <c r="X121" s="67">
        <f t="shared" si="105"/>
        <v>0.4953782456915457</v>
      </c>
      <c r="Y121" s="67">
        <f t="shared" si="106"/>
        <v>0.78012532805111812</v>
      </c>
      <c r="Z121" s="67">
        <f t="shared" si="107"/>
        <v>1</v>
      </c>
      <c r="AA121" s="67">
        <f t="shared" si="108"/>
        <v>0</v>
      </c>
      <c r="AB121" s="67">
        <f t="shared" si="109"/>
        <v>0</v>
      </c>
      <c r="AC121" s="67">
        <f t="shared" si="110"/>
        <v>0</v>
      </c>
      <c r="AD121" s="67">
        <f>(G121+I121)/D121</f>
        <v>1.2147003010722015</v>
      </c>
      <c r="AE121" s="67">
        <f t="shared" si="111"/>
        <v>1</v>
      </c>
      <c r="AF121" s="67">
        <f t="shared" si="112"/>
        <v>0</v>
      </c>
      <c r="AG121" s="67">
        <f t="shared" si="113"/>
        <v>0</v>
      </c>
      <c r="AH121" s="67">
        <f t="shared" si="114"/>
        <v>0</v>
      </c>
      <c r="AI121" s="67">
        <f>G121+I121</f>
        <v>52.390653200000003</v>
      </c>
      <c r="AJ121" s="67">
        <f>D121/60.08</f>
        <v>0.71788478695073232</v>
      </c>
      <c r="AK121" s="68">
        <f>E121/79.9</f>
        <v>3.8700876095118893E-4</v>
      </c>
      <c r="AL121" s="68">
        <f>F121/101.96</f>
        <v>2.2451628089446844E-2</v>
      </c>
      <c r="AM121" s="68">
        <f>G121/71.85</f>
        <v>0.12257213917884481</v>
      </c>
      <c r="AN121" s="68">
        <f>H121/70.94</f>
        <v>1.5002396391316606E-3</v>
      </c>
      <c r="AO121" s="68">
        <f>I121/40.3</f>
        <v>1.0814849875930523</v>
      </c>
      <c r="AP121" s="68">
        <f>J121/56.08</f>
        <v>2.3422664051355201E-2</v>
      </c>
      <c r="AQ121" s="68">
        <f>K121/61.98</f>
        <v>4.9753146176185863E-4</v>
      </c>
      <c r="AR121" s="68">
        <f>L121/94.2</f>
        <v>0</v>
      </c>
      <c r="AS121" s="68">
        <f>M121/(3*15.9994+2*52)</f>
        <v>7.2613359895051376E-4</v>
      </c>
      <c r="AT121" s="68">
        <f t="shared" si="115"/>
        <v>1.970927119324227</v>
      </c>
      <c r="AU121" s="68">
        <f t="shared" si="116"/>
        <v>0.36423710441250307</v>
      </c>
      <c r="AV121" s="68">
        <f t="shared" si="117"/>
        <v>1.9635873754879525E-4</v>
      </c>
      <c r="AW121" s="68">
        <f t="shared" si="118"/>
        <v>1.1391404516847304E-2</v>
      </c>
      <c r="AX121" s="68">
        <f t="shared" si="119"/>
        <v>6.2190092153621181E-2</v>
      </c>
      <c r="AY121" s="68">
        <f t="shared" si="120"/>
        <v>7.6118473606778955E-4</v>
      </c>
      <c r="AZ121" s="68">
        <f t="shared" si="121"/>
        <v>0.54871891354555091</v>
      </c>
      <c r="BA121" s="68">
        <f t="shared" si="122"/>
        <v>1.1884084308194076E-2</v>
      </c>
      <c r="BB121" s="68">
        <f t="shared" si="123"/>
        <v>2.524352406964939E-4</v>
      </c>
      <c r="BC121" s="68">
        <f t="shared" si="124"/>
        <v>0</v>
      </c>
      <c r="BD121" s="68">
        <f t="shared" si="125"/>
        <v>3.6842234897020628E-4</v>
      </c>
      <c r="BE121" s="68">
        <f t="shared" si="68"/>
        <v>0.89820072781142601</v>
      </c>
      <c r="BF121" s="68">
        <f t="shared" si="126"/>
        <v>0.36481292552204658</v>
      </c>
      <c r="BG121" s="68">
        <f t="shared" si="127"/>
        <v>1.1409413146689478E-2</v>
      </c>
      <c r="BH121" s="68">
        <f t="shared" si="128"/>
        <v>0.61187478951754293</v>
      </c>
      <c r="BI121" s="68">
        <f t="shared" si="129"/>
        <v>1.190287181372098E-2</v>
      </c>
      <c r="BJ121" s="68">
        <f t="shared" si="130"/>
        <v>0.99999999999999989</v>
      </c>
      <c r="BK121" s="68">
        <f t="array" ref="BK121:BN121">MMULT(BF121:BI121,$Q$10:$T$13)</f>
        <v>0.2518660102097936</v>
      </c>
      <c r="BL121" s="68">
        <v>1.2574321524069138E-2</v>
      </c>
      <c r="BM121" s="68">
        <v>5.8412934470166926E-2</v>
      </c>
      <c r="BN121" s="68">
        <v>-4.9433818257906799E-3</v>
      </c>
      <c r="BO121" s="68">
        <f t="shared" si="131"/>
        <v>0.31790988437823897</v>
      </c>
      <c r="BP121" s="60">
        <v>73.2</v>
      </c>
      <c r="BQ121" s="60">
        <v>21.9</v>
      </c>
      <c r="BR121" s="61">
        <v>3.47</v>
      </c>
      <c r="BS121" s="60">
        <v>1.44</v>
      </c>
      <c r="BT121" s="67">
        <f t="shared" si="94"/>
        <v>98.57</v>
      </c>
      <c r="BU121" s="67">
        <f>BP121/$BT121</f>
        <v>0.74261945825301823</v>
      </c>
      <c r="BV121" s="67">
        <f>BQ121/$BT121</f>
        <v>0.22217713300192757</v>
      </c>
      <c r="BW121" s="67">
        <f>BR121/$BT121</f>
        <v>3.5203408745054281E-2</v>
      </c>
    </row>
    <row r="122" spans="1:75" s="64" customFormat="1" x14ac:dyDescent="0.15">
      <c r="A122" s="62" t="s">
        <v>210</v>
      </c>
      <c r="B122" s="62"/>
      <c r="C122" s="71" t="s">
        <v>153</v>
      </c>
      <c r="D122" s="63">
        <v>44.686652000000002</v>
      </c>
      <c r="E122" s="63">
        <v>1.7158E-2</v>
      </c>
      <c r="F122" s="63">
        <v>1.3848880000000001</v>
      </c>
      <c r="G122" s="63">
        <v>7.6546495000000006</v>
      </c>
      <c r="H122" s="63">
        <v>8.4559999999999996E-2</v>
      </c>
      <c r="I122" s="63">
        <v>44.681871999999991</v>
      </c>
      <c r="J122" s="63">
        <v>0.79558699999999993</v>
      </c>
      <c r="K122" s="63">
        <v>1.9785000000000001E-2</v>
      </c>
      <c r="L122" s="63"/>
      <c r="M122" s="63">
        <v>7.2374999999999995E-2</v>
      </c>
      <c r="O122" s="65">
        <f t="shared" si="97"/>
        <v>0.7347581228894654</v>
      </c>
      <c r="P122" s="65">
        <f t="shared" si="98"/>
        <v>5.3173683845105946E-3</v>
      </c>
      <c r="Q122" s="65">
        <f t="shared" si="99"/>
        <v>0.29415163464601435</v>
      </c>
      <c r="R122" s="65">
        <f t="shared" si="100"/>
        <v>-3.42271259199904E-2</v>
      </c>
      <c r="S122" s="65">
        <f t="shared" si="101"/>
        <v>1</v>
      </c>
      <c r="T122" s="65">
        <f t="shared" si="102"/>
        <v>0.28441686286690032</v>
      </c>
      <c r="U122" s="65">
        <f t="shared" si="103"/>
        <v>5.1413932696655609E-3</v>
      </c>
      <c r="V122" s="65">
        <f t="shared" si="104"/>
        <v>0.71044174386343406</v>
      </c>
      <c r="W122" s="66">
        <f t="shared" si="67"/>
        <v>1</v>
      </c>
      <c r="X122" s="67">
        <f t="shared" si="105"/>
        <v>0.41611050163960311</v>
      </c>
      <c r="Y122" s="67">
        <f t="shared" si="106"/>
        <v>0.71044174386343406</v>
      </c>
      <c r="Z122" s="67">
        <f t="shared" si="107"/>
        <v>1</v>
      </c>
      <c r="AA122" s="67">
        <f t="shared" si="108"/>
        <v>0</v>
      </c>
      <c r="AB122" s="67">
        <f t="shared" si="109"/>
        <v>0</v>
      </c>
      <c r="AC122" s="67">
        <f t="shared" si="110"/>
        <v>0</v>
      </c>
      <c r="AD122" s="67">
        <f>(G122+I122)/D122</f>
        <v>1.1711891394325085</v>
      </c>
      <c r="AE122" s="67">
        <f t="shared" si="111"/>
        <v>1</v>
      </c>
      <c r="AF122" s="67">
        <f t="shared" si="112"/>
        <v>0</v>
      </c>
      <c r="AG122" s="67">
        <f t="shared" si="113"/>
        <v>0</v>
      </c>
      <c r="AH122" s="67">
        <f t="shared" si="114"/>
        <v>0</v>
      </c>
      <c r="AI122" s="67">
        <f>G122+I122</f>
        <v>52.336521499999989</v>
      </c>
      <c r="AJ122" s="67">
        <f>D122/60.08</f>
        <v>0.74378581890812256</v>
      </c>
      <c r="AK122" s="68">
        <f>E122/79.9</f>
        <v>2.1474342928660823E-4</v>
      </c>
      <c r="AL122" s="68">
        <f>F122/101.96</f>
        <v>1.3582659866614361E-2</v>
      </c>
      <c r="AM122" s="68">
        <f>G122/71.85</f>
        <v>0.10653652748782187</v>
      </c>
      <c r="AN122" s="68">
        <f>H122/70.94</f>
        <v>1.1919932337186355E-3</v>
      </c>
      <c r="AO122" s="68">
        <f>I122/40.3</f>
        <v>1.1087313151364764</v>
      </c>
      <c r="AP122" s="68">
        <f>J122/56.08</f>
        <v>1.4186644079885877E-2</v>
      </c>
      <c r="AQ122" s="68">
        <f>K122/61.98</f>
        <v>3.1921587608906102E-4</v>
      </c>
      <c r="AR122" s="68">
        <f>L122/94.2</f>
        <v>0</v>
      </c>
      <c r="AS122" s="68">
        <f>M122/(3*15.9994+2*52)</f>
        <v>4.761569544902505E-4</v>
      </c>
      <c r="AT122" s="68">
        <f t="shared" si="115"/>
        <v>1.9890250749725056</v>
      </c>
      <c r="AU122" s="68">
        <f t="shared" si="116"/>
        <v>0.37394491817475151</v>
      </c>
      <c r="AV122" s="68">
        <f t="shared" si="117"/>
        <v>1.0796416394578467E-4</v>
      </c>
      <c r="AW122" s="68">
        <f t="shared" si="118"/>
        <v>6.8288027323145312E-3</v>
      </c>
      <c r="AX122" s="68">
        <f t="shared" si="119"/>
        <v>5.3562184221983493E-2</v>
      </c>
      <c r="AY122" s="68">
        <f t="shared" si="120"/>
        <v>5.9928517177447471E-4</v>
      </c>
      <c r="AZ122" s="68">
        <f t="shared" si="121"/>
        <v>0.5574245036361859</v>
      </c>
      <c r="BA122" s="68">
        <f t="shared" si="122"/>
        <v>7.1324611531516161E-3</v>
      </c>
      <c r="BB122" s="68">
        <f t="shared" si="123"/>
        <v>1.6048861329386385E-4</v>
      </c>
      <c r="BC122" s="68">
        <f t="shared" si="124"/>
        <v>0</v>
      </c>
      <c r="BD122" s="68">
        <f t="shared" si="125"/>
        <v>2.3939213259884743E-4</v>
      </c>
      <c r="BE122" s="68">
        <f t="shared" si="68"/>
        <v>0.91233494070100418</v>
      </c>
      <c r="BF122" s="68">
        <f t="shared" si="126"/>
        <v>0.37435938270868235</v>
      </c>
      <c r="BG122" s="68">
        <f t="shared" si="127"/>
        <v>6.8363714848344729E-3</v>
      </c>
      <c r="BH122" s="68">
        <f t="shared" si="128"/>
        <v>0.61166387933882149</v>
      </c>
      <c r="BI122" s="68">
        <f t="shared" si="129"/>
        <v>7.1403664676617049E-3</v>
      </c>
      <c r="BJ122" s="68">
        <f t="shared" si="130"/>
        <v>1</v>
      </c>
      <c r="BK122" s="68">
        <f t="array" ref="BK122:BN122">MMULT(BF122:BI122,$Q$10:$T$13)</f>
        <v>0.23487206610711042</v>
      </c>
      <c r="BL122" s="68">
        <v>1.699744800113645E-3</v>
      </c>
      <c r="BM122" s="68">
        <v>9.4028225106790209E-2</v>
      </c>
      <c r="BN122" s="68">
        <v>-1.0941009743618361E-2</v>
      </c>
      <c r="BO122" s="68">
        <f t="shared" si="131"/>
        <v>0.31965902627039594</v>
      </c>
      <c r="BP122" s="60">
        <v>70.25</v>
      </c>
      <c r="BQ122" s="60">
        <v>27.78</v>
      </c>
      <c r="BR122" s="61">
        <v>1.31</v>
      </c>
      <c r="BS122" s="60">
        <v>0.65</v>
      </c>
      <c r="BT122" s="67">
        <f t="shared" si="94"/>
        <v>99.34</v>
      </c>
      <c r="BU122" s="67">
        <f>BP122/$BT122</f>
        <v>0.7071673042077713</v>
      </c>
      <c r="BV122" s="67">
        <f>BQ122/$BT122</f>
        <v>0.27964566136500907</v>
      </c>
      <c r="BW122" s="67">
        <f>BR122/$BT122</f>
        <v>1.3187034427219651E-2</v>
      </c>
    </row>
    <row r="123" spans="1:75" s="64" customFormat="1" x14ac:dyDescent="0.15">
      <c r="A123" s="62" t="s">
        <v>210</v>
      </c>
      <c r="B123" s="62"/>
      <c r="C123" s="59" t="s">
        <v>154</v>
      </c>
      <c r="D123" s="63">
        <v>44.125360000000001</v>
      </c>
      <c r="E123" s="63">
        <v>1.8960000000000001E-2</v>
      </c>
      <c r="F123" s="63">
        <v>1.86321</v>
      </c>
      <c r="G123" s="63">
        <v>8.5161499999999997</v>
      </c>
      <c r="H123" s="63">
        <v>0.15164</v>
      </c>
      <c r="I123" s="63">
        <v>43.19632</v>
      </c>
      <c r="J123" s="63">
        <v>1.2960700000000001</v>
      </c>
      <c r="K123" s="63">
        <v>1.4969999999999999E-2</v>
      </c>
      <c r="L123" s="63"/>
      <c r="M123" s="63">
        <v>0.21243000000000001</v>
      </c>
      <c r="O123" s="65">
        <f t="shared" si="97"/>
        <v>0.73734289792230101</v>
      </c>
      <c r="P123" s="65">
        <f t="shared" si="98"/>
        <v>3.308692285305985E-2</v>
      </c>
      <c r="Q123" s="65">
        <f t="shared" si="99"/>
        <v>0.25872193937814841</v>
      </c>
      <c r="R123" s="65">
        <f t="shared" si="100"/>
        <v>-2.9151760153509315E-2</v>
      </c>
      <c r="S123" s="65">
        <f t="shared" si="101"/>
        <v>0.99999999999999989</v>
      </c>
      <c r="T123" s="65">
        <f t="shared" si="102"/>
        <v>0.25139337986416815</v>
      </c>
      <c r="U123" s="65">
        <f t="shared" si="103"/>
        <v>3.2149702438564132E-2</v>
      </c>
      <c r="V123" s="65">
        <f t="shared" si="104"/>
        <v>0.71645691769726771</v>
      </c>
      <c r="W123" s="66">
        <f t="shared" si="67"/>
        <v>1</v>
      </c>
      <c r="X123" s="67">
        <f t="shared" si="105"/>
        <v>0.45076987300982979</v>
      </c>
      <c r="Y123" s="67">
        <f t="shared" si="106"/>
        <v>0.71645691769726771</v>
      </c>
      <c r="Z123" s="67">
        <f t="shared" si="107"/>
        <v>1</v>
      </c>
      <c r="AA123" s="67">
        <f t="shared" si="108"/>
        <v>0</v>
      </c>
      <c r="AB123" s="67">
        <f t="shared" si="109"/>
        <v>0</v>
      </c>
      <c r="AC123" s="67">
        <f t="shared" si="110"/>
        <v>0</v>
      </c>
      <c r="AD123" s="67">
        <f>(G123+I123)/D123</f>
        <v>1.1719444328612842</v>
      </c>
      <c r="AE123" s="67">
        <f t="shared" si="111"/>
        <v>1</v>
      </c>
      <c r="AF123" s="67">
        <f t="shared" si="112"/>
        <v>0</v>
      </c>
      <c r="AG123" s="67">
        <f t="shared" si="113"/>
        <v>0</v>
      </c>
      <c r="AH123" s="67">
        <f t="shared" si="114"/>
        <v>0</v>
      </c>
      <c r="AI123" s="67">
        <f>G123+I123</f>
        <v>51.712469999999996</v>
      </c>
      <c r="AJ123" s="67">
        <f>D123/60.08</f>
        <v>0.73444340878828229</v>
      </c>
      <c r="AK123" s="68">
        <f>E123/79.9</f>
        <v>2.3729662077596995E-4</v>
      </c>
      <c r="AL123" s="68">
        <f>F123/101.96</f>
        <v>1.8273930953315028E-2</v>
      </c>
      <c r="AM123" s="68">
        <f>G123/71.85</f>
        <v>0.11852679192762701</v>
      </c>
      <c r="AN123" s="68">
        <f>H123/70.94</f>
        <v>2.1375810544121791E-3</v>
      </c>
      <c r="AO123" s="68">
        <f>I123/40.3</f>
        <v>1.071868982630273</v>
      </c>
      <c r="AP123" s="68">
        <f>J123/56.08</f>
        <v>2.3111091298145509E-2</v>
      </c>
      <c r="AQ123" s="68">
        <f>K123/61.98</f>
        <v>2.4152952565343659E-4</v>
      </c>
      <c r="AR123" s="68">
        <f>L123/94.2</f>
        <v>0</v>
      </c>
      <c r="AS123" s="68">
        <f>M123/(3*15.9994+2*52)</f>
        <v>1.3975823397908661E-3</v>
      </c>
      <c r="AT123" s="68">
        <f t="shared" si="115"/>
        <v>1.9702381951382755</v>
      </c>
      <c r="AU123" s="68">
        <f t="shared" si="116"/>
        <v>0.37276884114853814</v>
      </c>
      <c r="AV123" s="68">
        <f t="shared" si="117"/>
        <v>1.2044057483075845E-4</v>
      </c>
      <c r="AW123" s="68">
        <f t="shared" si="118"/>
        <v>9.2749856329084751E-3</v>
      </c>
      <c r="AX123" s="68">
        <f t="shared" si="119"/>
        <v>6.0158610375182858E-2</v>
      </c>
      <c r="AY123" s="68">
        <f t="shared" si="120"/>
        <v>1.0849353442070283E-3</v>
      </c>
      <c r="AZ123" s="68">
        <f t="shared" si="121"/>
        <v>0.54403015091027962</v>
      </c>
      <c r="BA123" s="68">
        <f t="shared" si="122"/>
        <v>1.1730100124530133E-2</v>
      </c>
      <c r="BB123" s="68">
        <f t="shared" si="123"/>
        <v>1.2258899774120232E-4</v>
      </c>
      <c r="BC123" s="68">
        <f t="shared" si="124"/>
        <v>0</v>
      </c>
      <c r="BD123" s="68">
        <f t="shared" si="125"/>
        <v>7.0934689178167153E-4</v>
      </c>
      <c r="BE123" s="68">
        <f t="shared" si="68"/>
        <v>0.90043076894182805</v>
      </c>
      <c r="BF123" s="68">
        <f t="shared" si="126"/>
        <v>0.37352983789813782</v>
      </c>
      <c r="BG123" s="68">
        <f t="shared" si="127"/>
        <v>9.2939202463742359E-3</v>
      </c>
      <c r="BH123" s="68">
        <f t="shared" si="128"/>
        <v>0.60542219507264883</v>
      </c>
      <c r="BI123" s="68">
        <f t="shared" si="129"/>
        <v>1.1754046782839186E-2</v>
      </c>
      <c r="BJ123" s="68">
        <f t="shared" si="130"/>
        <v>1</v>
      </c>
      <c r="BK123" s="68">
        <f t="array" ref="BK123:BN123">MMULT(BF123:BI123,$Q$10:$T$13)</f>
        <v>0.23437099967165206</v>
      </c>
      <c r="BL123" s="68">
        <v>1.051697277749819E-2</v>
      </c>
      <c r="BM123" s="68">
        <v>8.2237070079482805E-2</v>
      </c>
      <c r="BN123" s="68">
        <v>-9.266146305360063E-3</v>
      </c>
      <c r="BO123" s="68">
        <f t="shared" si="131"/>
        <v>0.31785889622327301</v>
      </c>
      <c r="BP123" s="60">
        <v>69.8</v>
      </c>
      <c r="BQ123" s="60">
        <v>24.8</v>
      </c>
      <c r="BR123" s="61">
        <v>4.5</v>
      </c>
      <c r="BS123" s="60">
        <v>1</v>
      </c>
      <c r="BT123" s="67">
        <f t="shared" si="94"/>
        <v>99.1</v>
      </c>
      <c r="BU123" s="67">
        <f>BP123/$BT123</f>
        <v>0.70433905146316855</v>
      </c>
      <c r="BV123" s="67">
        <f>BQ123/$BT123</f>
        <v>0.25025227043390519</v>
      </c>
      <c r="BW123" s="67">
        <f>BR123/$BT123</f>
        <v>4.5408678102926342E-2</v>
      </c>
    </row>
    <row r="124" spans="1:75" s="64" customFormat="1" x14ac:dyDescent="0.15">
      <c r="A124" s="62" t="s">
        <v>210</v>
      </c>
      <c r="B124" s="62"/>
      <c r="C124" s="71" t="s">
        <v>155</v>
      </c>
      <c r="D124" s="63">
        <v>43.809649999999998</v>
      </c>
      <c r="E124" s="63">
        <v>7.400000000000001E-4</v>
      </c>
      <c r="F124" s="63">
        <v>1.56793</v>
      </c>
      <c r="G124" s="63">
        <v>8.1677780000000002</v>
      </c>
      <c r="H124" s="63">
        <v>0.15579999999999999</v>
      </c>
      <c r="I124" s="63">
        <v>44.276889999999995</v>
      </c>
      <c r="J124" s="63">
        <v>1.2532700000000001</v>
      </c>
      <c r="K124" s="63">
        <v>1.549E-2</v>
      </c>
      <c r="L124" s="63"/>
      <c r="M124" s="63">
        <v>0.12385000000000002</v>
      </c>
      <c r="O124" s="65">
        <f t="shared" si="97"/>
        <v>0.77256118245331185</v>
      </c>
      <c r="P124" s="65">
        <f t="shared" si="98"/>
        <v>3.5401682614383471E-2</v>
      </c>
      <c r="Q124" s="65">
        <f t="shared" si="99"/>
        <v>0.21789585567490444</v>
      </c>
      <c r="R124" s="65">
        <f t="shared" si="100"/>
        <v>-2.5858720742599865E-2</v>
      </c>
      <c r="S124" s="65">
        <f t="shared" si="101"/>
        <v>0.99999999999999989</v>
      </c>
      <c r="T124" s="65">
        <f t="shared" si="102"/>
        <v>0.21240337608786297</v>
      </c>
      <c r="U124" s="65">
        <f t="shared" si="103"/>
        <v>3.4509315852729566E-2</v>
      </c>
      <c r="V124" s="65">
        <f t="shared" si="104"/>
        <v>0.75308730805940738</v>
      </c>
      <c r="W124" s="66">
        <f t="shared" si="67"/>
        <v>0.99999999999999989</v>
      </c>
      <c r="X124" s="67">
        <f t="shared" si="105"/>
        <v>0.47464308562563595</v>
      </c>
      <c r="Y124" s="67">
        <f t="shared" si="106"/>
        <v>0.75308730805940738</v>
      </c>
      <c r="Z124" s="67">
        <f t="shared" si="107"/>
        <v>1</v>
      </c>
      <c r="AA124" s="67">
        <f t="shared" si="108"/>
        <v>0</v>
      </c>
      <c r="AB124" s="67">
        <f t="shared" si="109"/>
        <v>0</v>
      </c>
      <c r="AC124" s="67">
        <f t="shared" si="110"/>
        <v>0</v>
      </c>
      <c r="AD124" s="67">
        <f>(G124+I124)/D124</f>
        <v>1.1971031039964939</v>
      </c>
      <c r="AE124" s="67">
        <f t="shared" si="111"/>
        <v>1</v>
      </c>
      <c r="AF124" s="67">
        <f t="shared" si="112"/>
        <v>0</v>
      </c>
      <c r="AG124" s="67">
        <f t="shared" si="113"/>
        <v>0</v>
      </c>
      <c r="AH124" s="67">
        <f t="shared" si="114"/>
        <v>0</v>
      </c>
      <c r="AI124" s="67">
        <f>G124+I124</f>
        <v>52.444667999999993</v>
      </c>
      <c r="AJ124" s="67">
        <f>D124/60.08</f>
        <v>0.72918858189081226</v>
      </c>
      <c r="AK124" s="68">
        <f>E124/79.9</f>
        <v>9.2615769712140173E-6</v>
      </c>
      <c r="AL124" s="68">
        <f>F124/101.96</f>
        <v>1.5377893291486859E-2</v>
      </c>
      <c r="AM124" s="68">
        <f>G124/71.85</f>
        <v>0.11367819067501742</v>
      </c>
      <c r="AN124" s="68">
        <f>H124/70.94</f>
        <v>2.1962221595714687E-3</v>
      </c>
      <c r="AO124" s="68">
        <f>I124/40.3</f>
        <v>1.0986821339950372</v>
      </c>
      <c r="AP124" s="68">
        <f>J124/56.08</f>
        <v>2.2347895863052785E-2</v>
      </c>
      <c r="AQ124" s="68">
        <f>K124/61.98</f>
        <v>2.4991932881574701E-4</v>
      </c>
      <c r="AR124" s="68">
        <f>L124/94.2</f>
        <v>0</v>
      </c>
      <c r="AS124" s="68">
        <f>M124/(3*15.9994+2*52)</f>
        <v>8.148122806717449E-4</v>
      </c>
      <c r="AT124" s="68">
        <f t="shared" si="115"/>
        <v>1.9825449110614366</v>
      </c>
      <c r="AU124" s="68">
        <f t="shared" si="116"/>
        <v>0.36780431949983483</v>
      </c>
      <c r="AV124" s="68">
        <f t="shared" si="117"/>
        <v>4.6715597308993386E-6</v>
      </c>
      <c r="AW124" s="68">
        <f t="shared" si="118"/>
        <v>7.7566430932723106E-3</v>
      </c>
      <c r="AX124" s="68">
        <f t="shared" si="119"/>
        <v>5.7339528623417235E-2</v>
      </c>
      <c r="AY124" s="68">
        <f t="shared" si="120"/>
        <v>1.1077792726499351E-3</v>
      </c>
      <c r="AZ124" s="68">
        <f t="shared" si="121"/>
        <v>0.55417767732021406</v>
      </c>
      <c r="BA124" s="68">
        <f t="shared" si="122"/>
        <v>1.1272327672560983E-2</v>
      </c>
      <c r="BB124" s="68">
        <f t="shared" si="123"/>
        <v>1.2605985741929169E-4</v>
      </c>
      <c r="BC124" s="68">
        <f t="shared" si="124"/>
        <v>0</v>
      </c>
      <c r="BD124" s="68">
        <f t="shared" si="125"/>
        <v>4.1099310090054997E-4</v>
      </c>
      <c r="BE124" s="68">
        <f t="shared" si="68"/>
        <v>0.90623398971262514</v>
      </c>
      <c r="BF124" s="68">
        <f t="shared" si="126"/>
        <v>0.36841201651762029</v>
      </c>
      <c r="BG124" s="68">
        <f t="shared" si="127"/>
        <v>7.7694588450889761E-3</v>
      </c>
      <c r="BH124" s="68">
        <f t="shared" si="128"/>
        <v>0.61252757249637269</v>
      </c>
      <c r="BI124" s="68">
        <f t="shared" si="129"/>
        <v>1.1290952140918045E-2</v>
      </c>
      <c r="BJ124" s="68">
        <f t="shared" si="130"/>
        <v>0.99999999999999989</v>
      </c>
      <c r="BK124" s="68">
        <f t="array" ref="BK124:BN124">MMULT(BF124:BI124,$Q$10:$T$13)</f>
        <v>0.24729840250924504</v>
      </c>
      <c r="BL124" s="68">
        <v>1.133215045684155E-2</v>
      </c>
      <c r="BM124" s="68">
        <v>6.9748905647411721E-2</v>
      </c>
      <c r="BN124" s="68">
        <v>-8.2774289930934788E-3</v>
      </c>
      <c r="BO124" s="68">
        <f t="shared" si="131"/>
        <v>0.32010202962040485</v>
      </c>
      <c r="BP124" s="60">
        <v>74.599999999999994</v>
      </c>
      <c r="BQ124" s="60">
        <v>20.8</v>
      </c>
      <c r="BR124" s="61">
        <v>3.7</v>
      </c>
      <c r="BS124" s="60">
        <v>0.9</v>
      </c>
      <c r="BT124" s="67">
        <f t="shared" si="94"/>
        <v>99.1</v>
      </c>
      <c r="BU124" s="67">
        <f>BP124/$BT124</f>
        <v>0.75277497477295663</v>
      </c>
      <c r="BV124" s="67">
        <f>BQ124/$BT124</f>
        <v>0.20988900100908175</v>
      </c>
      <c r="BW124" s="67">
        <f>BR124/$BT124</f>
        <v>3.7336024217961658E-2</v>
      </c>
    </row>
    <row r="125" spans="1:75" s="64" customFormat="1" x14ac:dyDescent="0.15">
      <c r="A125" s="62" t="s">
        <v>210</v>
      </c>
      <c r="B125" s="62"/>
      <c r="C125" s="71" t="s">
        <v>156</v>
      </c>
      <c r="D125" s="63">
        <v>44.018689999999999</v>
      </c>
      <c r="E125" s="63">
        <v>1.8950000000000002E-2</v>
      </c>
      <c r="F125" s="63">
        <v>1.4566599999999998</v>
      </c>
      <c r="G125" s="63">
        <v>7.5746579999999994</v>
      </c>
      <c r="H125" s="63">
        <v>0.12766</v>
      </c>
      <c r="I125" s="63">
        <v>44.521809999999995</v>
      </c>
      <c r="J125" s="63">
        <v>1.33378</v>
      </c>
      <c r="K125" s="63">
        <v>3.0089999999999999E-2</v>
      </c>
      <c r="L125" s="63"/>
      <c r="M125" s="63">
        <v>0.28176000000000001</v>
      </c>
      <c r="O125" s="65">
        <f t="shared" si="97"/>
        <v>0.76371215718438212</v>
      </c>
      <c r="P125" s="65">
        <f t="shared" si="98"/>
        <v>3.9101770069803587E-2</v>
      </c>
      <c r="Q125" s="65">
        <f t="shared" si="99"/>
        <v>0.22563708018339113</v>
      </c>
      <c r="R125" s="65">
        <f t="shared" si="100"/>
        <v>-2.8451007437576888E-2</v>
      </c>
      <c r="S125" s="65">
        <f t="shared" si="101"/>
        <v>0.99999999999999989</v>
      </c>
      <c r="T125" s="65">
        <f t="shared" si="102"/>
        <v>0.21939506943123535</v>
      </c>
      <c r="U125" s="65">
        <f t="shared" si="103"/>
        <v>3.802006103064362E-2</v>
      </c>
      <c r="V125" s="65">
        <f t="shared" si="104"/>
        <v>0.74258486953812108</v>
      </c>
      <c r="W125" s="66">
        <f t="shared" si="67"/>
        <v>1</v>
      </c>
      <c r="X125" s="67">
        <f t="shared" si="105"/>
        <v>0.4726333592652735</v>
      </c>
      <c r="Y125" s="67">
        <f t="shared" si="106"/>
        <v>0.74258486953812108</v>
      </c>
      <c r="Z125" s="67">
        <f t="shared" si="107"/>
        <v>1</v>
      </c>
      <c r="AA125" s="67">
        <f t="shared" si="108"/>
        <v>0</v>
      </c>
      <c r="AB125" s="67">
        <f t="shared" si="109"/>
        <v>0</v>
      </c>
      <c r="AC125" s="67">
        <f t="shared" si="110"/>
        <v>0</v>
      </c>
      <c r="AD125" s="67">
        <f>(G125+I125)/D125</f>
        <v>1.1835079144790541</v>
      </c>
      <c r="AE125" s="67">
        <f t="shared" si="111"/>
        <v>1</v>
      </c>
      <c r="AF125" s="67">
        <f t="shared" si="112"/>
        <v>0</v>
      </c>
      <c r="AG125" s="67">
        <f t="shared" si="113"/>
        <v>0</v>
      </c>
      <c r="AH125" s="67">
        <f t="shared" si="114"/>
        <v>0</v>
      </c>
      <c r="AI125" s="67">
        <f>G125+I125</f>
        <v>52.096467999999994</v>
      </c>
      <c r="AJ125" s="67">
        <f>D125/60.08</f>
        <v>0.73266794274300928</v>
      </c>
      <c r="AK125" s="68">
        <f>E125/79.9</f>
        <v>2.3717146433041301E-4</v>
      </c>
      <c r="AL125" s="68">
        <f>F125/101.96</f>
        <v>1.4286582973715182E-2</v>
      </c>
      <c r="AM125" s="68">
        <f>G125/71.85</f>
        <v>0.10542321503131524</v>
      </c>
      <c r="AN125" s="68">
        <f>H125/70.94</f>
        <v>1.7995489145756977E-3</v>
      </c>
      <c r="AO125" s="68">
        <f>I125/40.3</f>
        <v>1.104759553349876</v>
      </c>
      <c r="AP125" s="68">
        <f>J125/56.08</f>
        <v>2.378352353780314E-2</v>
      </c>
      <c r="AQ125" s="68">
        <f>K125/61.98</f>
        <v>4.8547918683446276E-4</v>
      </c>
      <c r="AR125" s="68">
        <f>L125/94.2</f>
        <v>0</v>
      </c>
      <c r="AS125" s="68">
        <f>M125/(3*15.9994+2*52)</f>
        <v>1.8537061623098169E-3</v>
      </c>
      <c r="AT125" s="68">
        <f t="shared" si="115"/>
        <v>1.9852967233637695</v>
      </c>
      <c r="AU125" s="68">
        <f t="shared" si="116"/>
        <v>0.36904707196696523</v>
      </c>
      <c r="AV125" s="68">
        <f t="shared" si="117"/>
        <v>1.1946398819848133E-4</v>
      </c>
      <c r="AW125" s="68">
        <f t="shared" si="118"/>
        <v>7.1961953120583608E-3</v>
      </c>
      <c r="AX125" s="68">
        <f t="shared" si="119"/>
        <v>5.3101994170771799E-2</v>
      </c>
      <c r="AY125" s="68">
        <f t="shared" si="120"/>
        <v>9.064382635592368E-4</v>
      </c>
      <c r="AZ125" s="68">
        <f t="shared" si="121"/>
        <v>0.55647074835142862</v>
      </c>
      <c r="BA125" s="68">
        <f t="shared" si="122"/>
        <v>1.197983316947491E-2</v>
      </c>
      <c r="BB125" s="68">
        <f t="shared" si="123"/>
        <v>2.4453734352207843E-4</v>
      </c>
      <c r="BC125" s="68">
        <f t="shared" si="124"/>
        <v>0</v>
      </c>
      <c r="BD125" s="68">
        <f t="shared" si="125"/>
        <v>9.3371743402115065E-4</v>
      </c>
      <c r="BE125" s="68">
        <f t="shared" si="68"/>
        <v>0.9128865343436221</v>
      </c>
      <c r="BF125" s="68">
        <f t="shared" si="126"/>
        <v>0.36986230656986474</v>
      </c>
      <c r="BG125" s="68">
        <f t="shared" si="127"/>
        <v>7.2120918951049219E-3</v>
      </c>
      <c r="BH125" s="68">
        <f t="shared" si="128"/>
        <v>0.61091930460177413</v>
      </c>
      <c r="BI125" s="68">
        <f t="shared" si="129"/>
        <v>1.2006296933256222E-2</v>
      </c>
      <c r="BJ125" s="68">
        <f t="shared" si="130"/>
        <v>1</v>
      </c>
      <c r="BK125" s="68">
        <f t="array" ref="BK125:BN125">MMULT(BF125:BI125,$Q$10:$T$13)</f>
        <v>0.2445848250642022</v>
      </c>
      <c r="BL125" s="68">
        <v>1.2522649406921271E-2</v>
      </c>
      <c r="BM125" s="68">
        <v>7.2262049602712097E-2</v>
      </c>
      <c r="BN125" s="68">
        <v>-9.1116589038925458E-3</v>
      </c>
      <c r="BO125" s="68">
        <f t="shared" si="131"/>
        <v>0.32025786516994303</v>
      </c>
      <c r="BP125" s="60">
        <v>69.599999999999994</v>
      </c>
      <c r="BQ125" s="60">
        <v>25.3</v>
      </c>
      <c r="BR125" s="61">
        <v>4.5</v>
      </c>
      <c r="BS125" s="60">
        <v>0.6</v>
      </c>
      <c r="BT125" s="67">
        <f t="shared" si="94"/>
        <v>99.399999999999991</v>
      </c>
      <c r="BU125" s="67">
        <f>BP125/$BT125</f>
        <v>0.7002012072434608</v>
      </c>
      <c r="BV125" s="67">
        <f>BQ125/$BT125</f>
        <v>0.25452716297786721</v>
      </c>
      <c r="BW125" s="67">
        <f>BR125/$BT125</f>
        <v>4.5271629778672037E-2</v>
      </c>
    </row>
    <row r="126" spans="1:75" s="64" customFormat="1" x14ac:dyDescent="0.15">
      <c r="A126" s="62" t="s">
        <v>210</v>
      </c>
      <c r="B126" s="62"/>
      <c r="C126" s="69" t="s">
        <v>157</v>
      </c>
      <c r="D126" s="63">
        <v>43.745969999999993</v>
      </c>
      <c r="E126" s="63">
        <v>3.245E-2</v>
      </c>
      <c r="F126" s="63">
        <v>2.2985899999999999</v>
      </c>
      <c r="G126" s="63">
        <v>8.7230239999999988</v>
      </c>
      <c r="H126" s="63">
        <v>0.13598000000000002</v>
      </c>
      <c r="I126" s="63">
        <v>42.856549999999991</v>
      </c>
      <c r="J126" s="63">
        <v>1.2969600000000001</v>
      </c>
      <c r="K126" s="63">
        <v>2.8400000000000002E-2</v>
      </c>
      <c r="L126" s="63"/>
      <c r="M126" s="63">
        <v>0.23335</v>
      </c>
      <c r="O126" s="65">
        <f t="shared" si="97"/>
        <v>0.74651063358572756</v>
      </c>
      <c r="P126" s="65">
        <f t="shared" si="98"/>
        <v>3.3264668734236329E-2</v>
      </c>
      <c r="Q126" s="65">
        <f t="shared" si="99"/>
        <v>0.24356206340442199</v>
      </c>
      <c r="R126" s="65">
        <f t="shared" si="100"/>
        <v>-2.3337365724385883E-2</v>
      </c>
      <c r="S126" s="65">
        <f t="shared" si="101"/>
        <v>1</v>
      </c>
      <c r="T126" s="65">
        <f t="shared" si="102"/>
        <v>0.23800759315771944</v>
      </c>
      <c r="U126" s="65">
        <f t="shared" si="103"/>
        <v>3.2506062857080763E-2</v>
      </c>
      <c r="V126" s="65">
        <f t="shared" si="104"/>
        <v>0.72948634398519985</v>
      </c>
      <c r="W126" s="66">
        <f t="shared" si="67"/>
        <v>1</v>
      </c>
      <c r="X126" s="67">
        <f t="shared" si="105"/>
        <v>0.45870390535167199</v>
      </c>
      <c r="Y126" s="67">
        <f t="shared" si="106"/>
        <v>0.72948634398519985</v>
      </c>
      <c r="Z126" s="67">
        <f t="shared" si="107"/>
        <v>1</v>
      </c>
      <c r="AA126" s="67">
        <f t="shared" si="108"/>
        <v>0</v>
      </c>
      <c r="AB126" s="67">
        <f t="shared" si="109"/>
        <v>0</v>
      </c>
      <c r="AC126" s="67">
        <f t="shared" si="110"/>
        <v>0</v>
      </c>
      <c r="AD126" s="67">
        <f>(G126+I126)/D126</f>
        <v>1.1790703006471226</v>
      </c>
      <c r="AE126" s="67">
        <f t="shared" si="111"/>
        <v>1</v>
      </c>
      <c r="AF126" s="67">
        <f t="shared" si="112"/>
        <v>0</v>
      </c>
      <c r="AG126" s="67">
        <f t="shared" si="113"/>
        <v>0</v>
      </c>
      <c r="AH126" s="67">
        <f t="shared" si="114"/>
        <v>0</v>
      </c>
      <c r="AI126" s="67">
        <f>G126+I126</f>
        <v>51.579573999999994</v>
      </c>
      <c r="AJ126" s="67">
        <f>D126/60.08</f>
        <v>0.72812866178428748</v>
      </c>
      <c r="AK126" s="68">
        <f>E126/79.9</f>
        <v>4.0613266583229031E-4</v>
      </c>
      <c r="AL126" s="68">
        <f>F126/101.96</f>
        <v>2.2544036877206748E-2</v>
      </c>
      <c r="AM126" s="68">
        <f>G126/71.85</f>
        <v>0.12140604036186499</v>
      </c>
      <c r="AN126" s="68">
        <f>H126/70.94</f>
        <v>1.9168311248942771E-3</v>
      </c>
      <c r="AO126" s="68">
        <f>I126/40.3</f>
        <v>1.0634379652605457</v>
      </c>
      <c r="AP126" s="68">
        <f>J126/56.08</f>
        <v>2.3126961483594867E-2</v>
      </c>
      <c r="AQ126" s="68">
        <f>K126/61.98</f>
        <v>4.5821232655695389E-4</v>
      </c>
      <c r="AR126" s="68">
        <f>L126/94.2</f>
        <v>0</v>
      </c>
      <c r="AS126" s="68">
        <f>M126/(3*15.9994+2*52)</f>
        <v>1.535215548605181E-3</v>
      </c>
      <c r="AT126" s="68">
        <f t="shared" si="115"/>
        <v>1.9629600574333885</v>
      </c>
      <c r="AU126" s="68">
        <f t="shared" si="116"/>
        <v>0.37093401825828842</v>
      </c>
      <c r="AV126" s="68">
        <f t="shared" si="117"/>
        <v>2.0689807940530247E-4</v>
      </c>
      <c r="AW126" s="68">
        <f t="shared" si="118"/>
        <v>1.1484715031177735E-2</v>
      </c>
      <c r="AX126" s="68">
        <f t="shared" si="119"/>
        <v>6.1848451730905793E-2</v>
      </c>
      <c r="AY126" s="68">
        <f t="shared" si="120"/>
        <v>9.7650032033793602E-4</v>
      </c>
      <c r="AZ126" s="68">
        <f t="shared" si="121"/>
        <v>0.54175221815313612</v>
      </c>
      <c r="BA126" s="68">
        <f t="shared" si="122"/>
        <v>1.1781677062667213E-2</v>
      </c>
      <c r="BB126" s="68">
        <f t="shared" si="123"/>
        <v>2.3342926659245227E-4</v>
      </c>
      <c r="BC126" s="68">
        <f t="shared" si="124"/>
        <v>0</v>
      </c>
      <c r="BD126" s="68">
        <f t="shared" si="125"/>
        <v>7.820920974889869E-4</v>
      </c>
      <c r="BE126" s="68">
        <f t="shared" si="68"/>
        <v>0.89753415657608937</v>
      </c>
      <c r="BF126" s="68">
        <f t="shared" si="126"/>
        <v>0.37175146991271035</v>
      </c>
      <c r="BG126" s="68">
        <f t="shared" si="127"/>
        <v>1.1510024651866835E-2</v>
      </c>
      <c r="BH126" s="68">
        <f t="shared" si="128"/>
        <v>0.60493086431733689</v>
      </c>
      <c r="BI126" s="68">
        <f t="shared" si="129"/>
        <v>1.180764111808592E-2</v>
      </c>
      <c r="BJ126" s="68">
        <f t="shared" si="130"/>
        <v>1</v>
      </c>
      <c r="BK126" s="68">
        <f t="array" ref="BK126:BN126">MMULT(BF126:BI126,$Q$10:$T$13)</f>
        <v>0.23622708372973653</v>
      </c>
      <c r="BL126" s="68">
        <v>1.0526327868338393E-2</v>
      </c>
      <c r="BM126" s="68">
        <v>7.7073190061419924E-2</v>
      </c>
      <c r="BN126" s="68">
        <v>-7.3849153635303132E-3</v>
      </c>
      <c r="BO126" s="68">
        <f t="shared" si="131"/>
        <v>0.31644168629596453</v>
      </c>
      <c r="BP126" s="60">
        <v>69.599999999999994</v>
      </c>
      <c r="BQ126" s="60">
        <v>24</v>
      </c>
      <c r="BR126" s="61">
        <v>5</v>
      </c>
      <c r="BS126" s="60">
        <v>1.3</v>
      </c>
      <c r="BT126" s="67">
        <f t="shared" si="94"/>
        <v>98.6</v>
      </c>
      <c r="BU126" s="67">
        <f>BP126/$BT126</f>
        <v>0.70588235294117641</v>
      </c>
      <c r="BV126" s="67">
        <f>BQ126/$BT126</f>
        <v>0.24340770791075053</v>
      </c>
      <c r="BW126" s="67">
        <f>BR126/$BT126</f>
        <v>5.0709939148073029E-2</v>
      </c>
    </row>
    <row r="127" spans="1:75" s="64" customFormat="1" x14ac:dyDescent="0.15">
      <c r="A127" s="62" t="s">
        <v>210</v>
      </c>
      <c r="B127" s="62"/>
      <c r="C127" s="71" t="s">
        <v>158</v>
      </c>
      <c r="D127" s="63">
        <v>43.840200000000003</v>
      </c>
      <c r="E127" s="63">
        <v>5.706E-2</v>
      </c>
      <c r="F127" s="63">
        <v>2.0662199999999999</v>
      </c>
      <c r="G127" s="63">
        <v>8.4681359999999994</v>
      </c>
      <c r="H127" s="63">
        <v>0.13564000000000001</v>
      </c>
      <c r="I127" s="63">
        <v>42.940700000000007</v>
      </c>
      <c r="J127" s="63">
        <v>1.6166</v>
      </c>
      <c r="K127" s="63">
        <v>4.2999999999999997E-2</v>
      </c>
      <c r="L127" s="63"/>
      <c r="M127" s="63">
        <v>0.18194000000000002</v>
      </c>
      <c r="O127" s="65">
        <f t="shared" si="97"/>
        <v>0.74700174060178282</v>
      </c>
      <c r="P127" s="65">
        <f t="shared" si="98"/>
        <v>5.2185327629404553E-2</v>
      </c>
      <c r="Q127" s="65">
        <f t="shared" si="99"/>
        <v>0.2263168398969555</v>
      </c>
      <c r="R127" s="65">
        <f t="shared" si="100"/>
        <v>-2.5503908128142821E-2</v>
      </c>
      <c r="S127" s="65">
        <f t="shared" si="101"/>
        <v>1.0000000000000002</v>
      </c>
      <c r="T127" s="65">
        <f t="shared" si="102"/>
        <v>0.2206884226409753</v>
      </c>
      <c r="U127" s="65">
        <f t="shared" si="103"/>
        <v>5.0887497566595018E-2</v>
      </c>
      <c r="V127" s="65">
        <f t="shared" si="104"/>
        <v>0.72842407979242974</v>
      </c>
      <c r="W127" s="66">
        <f t="shared" si="67"/>
        <v>1</v>
      </c>
      <c r="X127" s="67">
        <f t="shared" si="105"/>
        <v>0.47931565938928483</v>
      </c>
      <c r="Y127" s="67">
        <f t="shared" si="106"/>
        <v>0.72842407979242974</v>
      </c>
      <c r="Z127" s="67">
        <f t="shared" si="107"/>
        <v>1</v>
      </c>
      <c r="AA127" s="67">
        <f t="shared" si="108"/>
        <v>0</v>
      </c>
      <c r="AB127" s="67">
        <f t="shared" si="109"/>
        <v>0</v>
      </c>
      <c r="AC127" s="67">
        <f t="shared" si="110"/>
        <v>0</v>
      </c>
      <c r="AD127" s="67">
        <f>(G127+I127)/D127</f>
        <v>1.1726414569276602</v>
      </c>
      <c r="AE127" s="67">
        <f t="shared" si="111"/>
        <v>1</v>
      </c>
      <c r="AF127" s="67">
        <f t="shared" si="112"/>
        <v>0</v>
      </c>
      <c r="AG127" s="67">
        <f t="shared" si="113"/>
        <v>0</v>
      </c>
      <c r="AH127" s="67">
        <f t="shared" si="114"/>
        <v>0</v>
      </c>
      <c r="AI127" s="67">
        <f>G127+I127</f>
        <v>51.408836000000008</v>
      </c>
      <c r="AJ127" s="67">
        <f>D127/60.08</f>
        <v>0.72969707057256994</v>
      </c>
      <c r="AK127" s="68">
        <f>E127/79.9</f>
        <v>7.1414267834793487E-4</v>
      </c>
      <c r="AL127" s="68">
        <f>F127/101.96</f>
        <v>2.0265005884660653E-2</v>
      </c>
      <c r="AM127" s="68">
        <f>G127/71.85</f>
        <v>0.11785853862212944</v>
      </c>
      <c r="AN127" s="68">
        <f>H127/70.94</f>
        <v>1.9120383422610659E-3</v>
      </c>
      <c r="AO127" s="68">
        <f>I127/40.3</f>
        <v>1.0655260545905709</v>
      </c>
      <c r="AP127" s="68">
        <f>J127/56.08</f>
        <v>2.8826676176890158E-2</v>
      </c>
      <c r="AQ127" s="68">
        <f>K127/61.98</f>
        <v>6.9377218457566958E-4</v>
      </c>
      <c r="AR127" s="68">
        <f>L127/94.2</f>
        <v>0</v>
      </c>
      <c r="AS127" s="68">
        <f>M127/(3*15.9994+2*52)</f>
        <v>1.1969878590667522E-3</v>
      </c>
      <c r="AT127" s="68">
        <f t="shared" si="115"/>
        <v>1.9666902869110723</v>
      </c>
      <c r="AU127" s="68">
        <f t="shared" si="116"/>
        <v>0.37102795261100741</v>
      </c>
      <c r="AV127" s="68">
        <f t="shared" si="117"/>
        <v>3.6311903460385891E-4</v>
      </c>
      <c r="AW127" s="68">
        <f t="shared" si="118"/>
        <v>1.0304116524869468E-2</v>
      </c>
      <c r="AX127" s="68">
        <f t="shared" si="119"/>
        <v>5.9927350740741542E-2</v>
      </c>
      <c r="AY127" s="68">
        <f t="shared" si="120"/>
        <v>9.7221120935323067E-4</v>
      </c>
      <c r="AZ127" s="68">
        <f t="shared" si="121"/>
        <v>0.54178640210000217</v>
      </c>
      <c r="BA127" s="68">
        <f t="shared" si="122"/>
        <v>1.4657455913999544E-2</v>
      </c>
      <c r="BB127" s="68">
        <f t="shared" si="123"/>
        <v>3.5276128081423725E-4</v>
      </c>
      <c r="BC127" s="68">
        <f t="shared" si="124"/>
        <v>0</v>
      </c>
      <c r="BD127" s="68">
        <f t="shared" si="125"/>
        <v>6.0863058460860564E-4</v>
      </c>
      <c r="BE127" s="68">
        <f t="shared" si="68"/>
        <v>0.90040554922034077</v>
      </c>
      <c r="BF127" s="68">
        <f t="shared" si="126"/>
        <v>0.37188206236572452</v>
      </c>
      <c r="BG127" s="68">
        <f t="shared" si="127"/>
        <v>1.0327836695750662E-2</v>
      </c>
      <c r="BH127" s="68">
        <f t="shared" si="128"/>
        <v>0.60309890342638584</v>
      </c>
      <c r="BI127" s="68">
        <f t="shared" si="129"/>
        <v>1.469119751213894E-2</v>
      </c>
      <c r="BJ127" s="68">
        <f t="shared" si="130"/>
        <v>1</v>
      </c>
      <c r="BK127" s="68">
        <f t="array" ref="BK127:BN127">MMULT(BF127:BI127,$Q$10:$T$13)</f>
        <v>0.23706945707285623</v>
      </c>
      <c r="BL127" s="68">
        <v>1.6561604365614425E-2</v>
      </c>
      <c r="BM127" s="68">
        <v>7.1824210633824215E-2</v>
      </c>
      <c r="BN127" s="68">
        <v>-8.093953902040471E-3</v>
      </c>
      <c r="BO127" s="68">
        <f t="shared" si="131"/>
        <v>0.31736131817025437</v>
      </c>
      <c r="BP127" s="60">
        <v>65.5</v>
      </c>
      <c r="BQ127" s="60">
        <v>28</v>
      </c>
      <c r="BR127" s="61">
        <v>5.8</v>
      </c>
      <c r="BS127" s="60">
        <v>0.4</v>
      </c>
      <c r="BT127" s="67">
        <f t="shared" si="94"/>
        <v>99.3</v>
      </c>
      <c r="BU127" s="67">
        <f>BP127/$BT127</f>
        <v>0.65961732124874117</v>
      </c>
      <c r="BV127" s="67">
        <f>BQ127/$BT127</f>
        <v>0.28197381671701915</v>
      </c>
      <c r="BW127" s="67">
        <f>BR127/$BT127</f>
        <v>5.8408862034239679E-2</v>
      </c>
    </row>
    <row r="128" spans="1:75" s="64" customFormat="1" x14ac:dyDescent="0.15">
      <c r="A128" s="62" t="s">
        <v>210</v>
      </c>
      <c r="B128" s="62"/>
      <c r="C128" s="77" t="s">
        <v>159</v>
      </c>
      <c r="D128" s="63">
        <v>43.078424333333331</v>
      </c>
      <c r="E128" s="63">
        <v>8.7660000000000012E-3</v>
      </c>
      <c r="F128" s="63">
        <v>0.62673200000000007</v>
      </c>
      <c r="G128" s="63">
        <v>8.1415133999999991</v>
      </c>
      <c r="H128" s="63">
        <v>0.12152566666666667</v>
      </c>
      <c r="I128" s="63">
        <v>46.524973666666668</v>
      </c>
      <c r="J128" s="63">
        <v>0.67540399999999989</v>
      </c>
      <c r="K128" s="63">
        <v>1.5417333333333332E-2</v>
      </c>
      <c r="L128" s="63"/>
      <c r="M128" s="63">
        <v>0.13769866666666669</v>
      </c>
      <c r="O128" s="65">
        <f t="shared" si="97"/>
        <v>0.84427503120338199</v>
      </c>
      <c r="P128" s="65">
        <f t="shared" si="98"/>
        <v>1.4526112941380554E-2</v>
      </c>
      <c r="Q128" s="65">
        <f t="shared" si="99"/>
        <v>0.16314146440724855</v>
      </c>
      <c r="R128" s="65">
        <f t="shared" si="100"/>
        <v>-2.1942608552011182E-2</v>
      </c>
      <c r="S128" s="65">
        <f t="shared" si="101"/>
        <v>1</v>
      </c>
      <c r="T128" s="65">
        <f t="shared" si="102"/>
        <v>0.15963857758940442</v>
      </c>
      <c r="U128" s="65">
        <f t="shared" si="103"/>
        <v>1.4214215964595683E-2</v>
      </c>
      <c r="V128" s="65">
        <f t="shared" si="104"/>
        <v>0.82614720644599982</v>
      </c>
      <c r="W128" s="66">
        <f t="shared" si="67"/>
        <v>0.99999999999999989</v>
      </c>
      <c r="X128" s="67">
        <f t="shared" si="105"/>
        <v>0.4933894748588129</v>
      </c>
      <c r="Y128" s="67">
        <f t="shared" si="106"/>
        <v>0.82614720644599982</v>
      </c>
      <c r="Z128" s="67">
        <f t="shared" si="107"/>
        <v>1</v>
      </c>
      <c r="AA128" s="67">
        <f t="shared" si="108"/>
        <v>0</v>
      </c>
      <c r="AB128" s="67">
        <f t="shared" si="109"/>
        <v>0</v>
      </c>
      <c r="AC128" s="67">
        <f t="shared" si="110"/>
        <v>0</v>
      </c>
      <c r="AD128" s="67">
        <f>(G128+I128)/D128</f>
        <v>1.2689992243835784</v>
      </c>
      <c r="AE128" s="67">
        <f t="shared" si="111"/>
        <v>1</v>
      </c>
      <c r="AF128" s="67">
        <f t="shared" si="112"/>
        <v>0</v>
      </c>
      <c r="AG128" s="67">
        <f t="shared" si="113"/>
        <v>0</v>
      </c>
      <c r="AH128" s="67">
        <f t="shared" si="114"/>
        <v>0</v>
      </c>
      <c r="AI128" s="67">
        <f>G128+I128</f>
        <v>54.666487066666669</v>
      </c>
      <c r="AJ128" s="67">
        <f>D128/60.08</f>
        <v>0.71701771526853086</v>
      </c>
      <c r="AK128" s="68">
        <f>E128/79.9</f>
        <v>1.0971214017521903E-4</v>
      </c>
      <c r="AL128" s="68">
        <f>F128/101.96</f>
        <v>6.1468418987838383E-3</v>
      </c>
      <c r="AM128" s="68">
        <f>G128/71.85</f>
        <v>0.11331264300626305</v>
      </c>
      <c r="AN128" s="68">
        <f>H128/70.94</f>
        <v>1.7130767784982615E-3</v>
      </c>
      <c r="AO128" s="68">
        <f>I128/40.3</f>
        <v>1.154465847808106</v>
      </c>
      <c r="AP128" s="68">
        <f>J128/56.08</f>
        <v>1.2043580599144078E-2</v>
      </c>
      <c r="AQ128" s="68">
        <f>K128/61.98</f>
        <v>2.4874690760460361E-4</v>
      </c>
      <c r="AR128" s="68">
        <f>L128/94.2</f>
        <v>0</v>
      </c>
      <c r="AS128" s="68">
        <f>M128/(3*15.9994+2*52)</f>
        <v>9.059230087373844E-4</v>
      </c>
      <c r="AT128" s="68">
        <f t="shared" si="115"/>
        <v>2.0059640874158435</v>
      </c>
      <c r="AU128" s="68">
        <f t="shared" si="116"/>
        <v>0.35744294714279723</v>
      </c>
      <c r="AV128" s="68">
        <f t="shared" si="117"/>
        <v>5.4692973250859255E-5</v>
      </c>
      <c r="AW128" s="68">
        <f t="shared" si="118"/>
        <v>3.0642831231851341E-3</v>
      </c>
      <c r="AX128" s="68">
        <f t="shared" si="119"/>
        <v>5.6487872199265814E-2</v>
      </c>
      <c r="AY128" s="68">
        <f t="shared" si="120"/>
        <v>8.5399174852881328E-4</v>
      </c>
      <c r="AZ128" s="68">
        <f t="shared" si="121"/>
        <v>0.57551670792637732</v>
      </c>
      <c r="BA128" s="68">
        <f t="shared" si="122"/>
        <v>6.0038864477673978E-3</v>
      </c>
      <c r="BB128" s="68">
        <f t="shared" si="123"/>
        <v>1.2400366944008878E-4</v>
      </c>
      <c r="BC128" s="68">
        <f t="shared" si="124"/>
        <v>0</v>
      </c>
      <c r="BD128" s="68">
        <f t="shared" si="125"/>
        <v>4.5161476938723646E-4</v>
      </c>
      <c r="BE128" s="68">
        <f t="shared" si="68"/>
        <v>0.91062110311283517</v>
      </c>
      <c r="BF128" s="68">
        <f t="shared" si="126"/>
        <v>0.35797428951213617</v>
      </c>
      <c r="BG128" s="68">
        <f t="shared" si="127"/>
        <v>3.0688382094387961E-3</v>
      </c>
      <c r="BH128" s="68">
        <f t="shared" si="128"/>
        <v>0.63294406099586675</v>
      </c>
      <c r="BI128" s="68">
        <f t="shared" si="129"/>
        <v>6.0128112825582327E-3</v>
      </c>
      <c r="BJ128" s="68">
        <f t="shared" si="130"/>
        <v>1</v>
      </c>
      <c r="BK128" s="68">
        <f t="array" ref="BK128:BN128">MMULT(BF128:BI128,$Q$10:$T$13)</f>
        <v>0.27519150681175369</v>
      </c>
      <c r="BL128" s="68">
        <v>4.7347875522961661E-3</v>
      </c>
      <c r="BM128" s="68">
        <v>5.3175971993055168E-2</v>
      </c>
      <c r="BN128" s="68">
        <v>-7.1521948270833122E-3</v>
      </c>
      <c r="BO128" s="68">
        <f t="shared" si="131"/>
        <v>0.32595007153002176</v>
      </c>
      <c r="BP128" s="60">
        <v>84.1</v>
      </c>
      <c r="BQ128" s="60">
        <v>13.4</v>
      </c>
      <c r="BR128" s="61">
        <v>1.74</v>
      </c>
      <c r="BS128" s="60">
        <v>0.77</v>
      </c>
      <c r="BT128" s="67">
        <f t="shared" si="94"/>
        <v>99.24</v>
      </c>
      <c r="BU128" s="67">
        <f>BP128/$BT128</f>
        <v>0.84744054816606207</v>
      </c>
      <c r="BV128" s="67">
        <f>BQ128/$BT128</f>
        <v>0.1350261991132608</v>
      </c>
      <c r="BW128" s="67">
        <f>BR128/$BT128</f>
        <v>1.7533252720677146E-2</v>
      </c>
    </row>
    <row r="129" spans="1:75" s="64" customFormat="1" x14ac:dyDescent="0.15">
      <c r="A129" s="62" t="s">
        <v>210</v>
      </c>
      <c r="B129" s="62"/>
      <c r="C129" s="78" t="s">
        <v>160</v>
      </c>
      <c r="D129" s="63">
        <v>44.561750000000004</v>
      </c>
      <c r="E129" s="63">
        <v>6.7200000000000003E-3</v>
      </c>
      <c r="F129" s="63">
        <v>1.49898</v>
      </c>
      <c r="G129" s="63">
        <v>8.1225885711726331</v>
      </c>
      <c r="H129" s="63">
        <v>0.12035000000000001</v>
      </c>
      <c r="I129" s="63">
        <v>44.394609999999993</v>
      </c>
      <c r="J129" s="63">
        <v>0.34397999999999995</v>
      </c>
      <c r="K129" s="63">
        <v>5.8799999999999998E-3</v>
      </c>
      <c r="L129" s="63"/>
      <c r="M129" s="63">
        <v>0.26838000000000001</v>
      </c>
      <c r="O129" s="65">
        <f t="shared" si="97"/>
        <v>0.72899713099711494</v>
      </c>
      <c r="P129" s="65">
        <f t="shared" si="98"/>
        <v>-2.1106771083551204E-2</v>
      </c>
      <c r="Q129" s="65">
        <f t="shared" si="99"/>
        <v>0.32622351723801357</v>
      </c>
      <c r="R129" s="65">
        <f t="shared" si="100"/>
        <v>-3.4113877151577397E-2</v>
      </c>
      <c r="S129" s="65">
        <f t="shared" si="101"/>
        <v>0.99999999999999978</v>
      </c>
      <c r="T129" s="65">
        <f t="shared" si="102"/>
        <v>0.31546188910701239</v>
      </c>
      <c r="U129" s="65">
        <f t="shared" si="103"/>
        <v>-2.0410490130631363E-2</v>
      </c>
      <c r="V129" s="65">
        <f t="shared" si="104"/>
        <v>0.70494860102361889</v>
      </c>
      <c r="W129" s="66">
        <f t="shared" si="67"/>
        <v>1</v>
      </c>
      <c r="X129" s="67">
        <f t="shared" si="105"/>
        <v>0.38343426062341202</v>
      </c>
      <c r="Y129" s="67">
        <f t="shared" si="106"/>
        <v>0.70494860102361889</v>
      </c>
      <c r="Z129" s="67">
        <f t="shared" si="107"/>
        <v>1</v>
      </c>
      <c r="AA129" s="67">
        <f t="shared" si="108"/>
        <v>0</v>
      </c>
      <c r="AB129" s="67">
        <f t="shared" si="109"/>
        <v>0</v>
      </c>
      <c r="AC129" s="67">
        <f t="shared" si="110"/>
        <v>0</v>
      </c>
      <c r="AD129" s="67">
        <f>(G129+I129)/D129</f>
        <v>1.1785263947482454</v>
      </c>
      <c r="AE129" s="67">
        <f t="shared" si="111"/>
        <v>1</v>
      </c>
      <c r="AF129" s="67">
        <f t="shared" si="112"/>
        <v>0</v>
      </c>
      <c r="AG129" s="67">
        <f t="shared" si="113"/>
        <v>0</v>
      </c>
      <c r="AH129" s="67">
        <f t="shared" si="114"/>
        <v>0</v>
      </c>
      <c r="AI129" s="67">
        <f>G129+I129</f>
        <v>52.517198571172628</v>
      </c>
      <c r="AJ129" s="67">
        <f>D129/60.08</f>
        <v>0.74170689081225039</v>
      </c>
      <c r="AK129" s="68">
        <f>E129/79.9</f>
        <v>8.4105131414267836E-5</v>
      </c>
      <c r="AL129" s="68">
        <f>F129/101.96</f>
        <v>1.4701647704982347E-2</v>
      </c>
      <c r="AM129" s="68">
        <f>G129/71.85</f>
        <v>0.1130492494248105</v>
      </c>
      <c r="AN129" s="68">
        <f>H129/70.94</f>
        <v>1.6965040879616581E-3</v>
      </c>
      <c r="AO129" s="68">
        <f>I129/40.3</f>
        <v>1.1016032258064514</v>
      </c>
      <c r="AP129" s="68">
        <f>J129/56.08</f>
        <v>6.1337375178316684E-3</v>
      </c>
      <c r="AQ129" s="68">
        <f>K129/61.98</f>
        <v>9.4869312681510162E-5</v>
      </c>
      <c r="AR129" s="68">
        <f>L129/94.2</f>
        <v>0</v>
      </c>
      <c r="AS129" s="68">
        <f>M129/(3*15.9994+2*52)</f>
        <v>1.7656788040911011E-3</v>
      </c>
      <c r="AT129" s="68">
        <f t="shared" si="115"/>
        <v>1.9808359086024747</v>
      </c>
      <c r="AU129" s="68">
        <f t="shared" si="116"/>
        <v>0.37444135962556419</v>
      </c>
      <c r="AV129" s="68">
        <f t="shared" si="117"/>
        <v>4.245941375002937E-5</v>
      </c>
      <c r="AW129" s="68">
        <f t="shared" si="118"/>
        <v>7.4219412325550469E-3</v>
      </c>
      <c r="AX129" s="68">
        <f t="shared" si="119"/>
        <v>5.7071486302249709E-2</v>
      </c>
      <c r="AY129" s="68">
        <f t="shared" si="120"/>
        <v>8.5645867009679808E-4</v>
      </c>
      <c r="AZ129" s="68">
        <f t="shared" si="121"/>
        <v>0.55613048058264347</v>
      </c>
      <c r="BA129" s="68">
        <f t="shared" si="122"/>
        <v>3.0965399461882542E-3</v>
      </c>
      <c r="BB129" s="68">
        <f t="shared" si="123"/>
        <v>4.7893574762809426E-5</v>
      </c>
      <c r="BC129" s="68">
        <f t="shared" si="124"/>
        <v>0</v>
      </c>
      <c r="BD129" s="68">
        <f t="shared" si="125"/>
        <v>8.9138065218982634E-4</v>
      </c>
      <c r="BE129" s="68">
        <f t="shared" si="68"/>
        <v>0.90692872922085255</v>
      </c>
      <c r="BF129" s="68">
        <f t="shared" si="126"/>
        <v>0.37513092240266777</v>
      </c>
      <c r="BG129" s="68">
        <f t="shared" si="127"/>
        <v>7.4356093124192425E-3</v>
      </c>
      <c r="BH129" s="68">
        <f t="shared" si="128"/>
        <v>0.61433122582048016</v>
      </c>
      <c r="BI129" s="68">
        <f t="shared" si="129"/>
        <v>3.1022424644326094E-3</v>
      </c>
      <c r="BJ129" s="68">
        <f t="shared" si="130"/>
        <v>0.99999999999999978</v>
      </c>
      <c r="BK129" s="68">
        <f t="array" ref="BK129:BN129">MMULT(BF129:BI129,$Q$10:$T$13)</f>
        <v>0.23256854887810138</v>
      </c>
      <c r="BL129" s="68">
        <v>-6.7335945694184107E-3</v>
      </c>
      <c r="BM129" s="68">
        <v>0.10407356461085354</v>
      </c>
      <c r="BN129" s="68">
        <v>-1.0883190850005654E-2</v>
      </c>
      <c r="BO129" s="68">
        <f t="shared" si="131"/>
        <v>0.31902532806953088</v>
      </c>
      <c r="BP129" s="60">
        <v>67.7</v>
      </c>
      <c r="BQ129" s="60">
        <v>29.4</v>
      </c>
      <c r="BR129" s="61">
        <v>0.8</v>
      </c>
      <c r="BS129" s="60">
        <v>2.1</v>
      </c>
      <c r="BT129" s="67">
        <f t="shared" si="94"/>
        <v>97.899999999999991</v>
      </c>
      <c r="BU129" s="67">
        <f>BP129/$BT129</f>
        <v>0.69152196118488263</v>
      </c>
      <c r="BV129" s="67">
        <f>BQ129/$BT129</f>
        <v>0.30030643513789584</v>
      </c>
      <c r="BW129" s="67">
        <f>BR129/$BT129</f>
        <v>8.1716036772216567E-3</v>
      </c>
    </row>
    <row r="130" spans="1:75" s="64" customFormat="1" x14ac:dyDescent="0.15">
      <c r="A130" s="62" t="s">
        <v>210</v>
      </c>
      <c r="B130" s="62"/>
      <c r="C130" s="69" t="s">
        <v>161</v>
      </c>
      <c r="D130" s="63">
        <v>42.979799999999997</v>
      </c>
      <c r="E130" s="63">
        <v>1.1899999999999999E-2</v>
      </c>
      <c r="F130" s="63">
        <v>1.0155000000000001</v>
      </c>
      <c r="G130" s="63">
        <v>8.3033024229503418</v>
      </c>
      <c r="H130" s="63">
        <v>0.12230000000000002</v>
      </c>
      <c r="I130" s="63">
        <v>46.273599999999995</v>
      </c>
      <c r="J130" s="63">
        <v>0.40140000000000003</v>
      </c>
      <c r="K130" s="63">
        <v>1.9799999999999998E-2</v>
      </c>
      <c r="L130" s="63"/>
      <c r="M130" s="63">
        <v>0.17569999999999997</v>
      </c>
      <c r="O130" s="65">
        <f t="shared" si="97"/>
        <v>0.84016858965036156</v>
      </c>
      <c r="P130" s="65">
        <f t="shared" si="98"/>
        <v>-2.1940072851936642E-3</v>
      </c>
      <c r="Q130" s="65">
        <f t="shared" si="99"/>
        <v>0.18118237797370904</v>
      </c>
      <c r="R130" s="65">
        <f t="shared" si="100"/>
        <v>-1.915696033887699E-2</v>
      </c>
      <c r="S130" s="65">
        <f t="shared" si="101"/>
        <v>0.99999999999999978</v>
      </c>
      <c r="T130" s="65">
        <f t="shared" si="102"/>
        <v>0.17777671646717166</v>
      </c>
      <c r="U130" s="65">
        <f t="shared" si="103"/>
        <v>-2.1527668166679069E-3</v>
      </c>
      <c r="V130" s="65">
        <f t="shared" si="104"/>
        <v>0.82437605034949624</v>
      </c>
      <c r="W130" s="66">
        <f t="shared" si="67"/>
        <v>1</v>
      </c>
      <c r="X130" s="67">
        <f t="shared" si="105"/>
        <v>0.47346793358055073</v>
      </c>
      <c r="Y130" s="67">
        <f t="shared" si="106"/>
        <v>0.82437605034949624</v>
      </c>
      <c r="Z130" s="67">
        <f t="shared" si="107"/>
        <v>1</v>
      </c>
      <c r="AA130" s="67">
        <f t="shared" si="108"/>
        <v>0</v>
      </c>
      <c r="AB130" s="67">
        <f t="shared" si="109"/>
        <v>0</v>
      </c>
      <c r="AC130" s="67">
        <f t="shared" si="110"/>
        <v>0</v>
      </c>
      <c r="AD130" s="67">
        <f>(G130+I130)/D130</f>
        <v>1.2698268121989944</v>
      </c>
      <c r="AE130" s="67">
        <f t="shared" si="111"/>
        <v>1</v>
      </c>
      <c r="AF130" s="67">
        <f t="shared" si="112"/>
        <v>0</v>
      </c>
      <c r="AG130" s="67">
        <f t="shared" si="113"/>
        <v>0</v>
      </c>
      <c r="AH130" s="67">
        <f t="shared" si="114"/>
        <v>0</v>
      </c>
      <c r="AI130" s="67">
        <f>G130+I130</f>
        <v>54.57690242295034</v>
      </c>
      <c r="AJ130" s="67">
        <f>D130/60.08</f>
        <v>0.71537616511318236</v>
      </c>
      <c r="AK130" s="68">
        <f>E130/79.9</f>
        <v>1.4893617021276593E-4</v>
      </c>
      <c r="AL130" s="68">
        <f>F130/101.96</f>
        <v>9.959788152216556E-3</v>
      </c>
      <c r="AM130" s="68">
        <f>G130/71.85</f>
        <v>0.11556440393807019</v>
      </c>
      <c r="AN130" s="68">
        <f>H130/70.94</f>
        <v>1.7239921060050751E-3</v>
      </c>
      <c r="AO130" s="68">
        <f>I130/40.3</f>
        <v>1.1482282878411909</v>
      </c>
      <c r="AP130" s="68">
        <f>J130/56.08</f>
        <v>7.1576319543509284E-3</v>
      </c>
      <c r="AQ130" s="68">
        <f>K130/61.98</f>
        <v>3.1945788964181994E-4</v>
      </c>
      <c r="AR130" s="68">
        <f>L130/94.2</f>
        <v>0</v>
      </c>
      <c r="AS130" s="68">
        <f>M130/(3*15.9994+2*52)</f>
        <v>1.155934741332463E-3</v>
      </c>
      <c r="AT130" s="68">
        <f t="shared" si="115"/>
        <v>1.9996345979062027</v>
      </c>
      <c r="AU130" s="68">
        <f t="shared" si="116"/>
        <v>0.35775344448543028</v>
      </c>
      <c r="AV130" s="68">
        <f t="shared" si="117"/>
        <v>7.448169298966696E-5</v>
      </c>
      <c r="AW130" s="68">
        <f t="shared" si="118"/>
        <v>4.9808040742270361E-3</v>
      </c>
      <c r="AX130" s="68">
        <f t="shared" si="119"/>
        <v>5.7792760766930379E-2</v>
      </c>
      <c r="AY130" s="68">
        <f t="shared" si="120"/>
        <v>8.621535693622474E-4</v>
      </c>
      <c r="AZ130" s="68">
        <f t="shared" si="121"/>
        <v>0.57421905434297305</v>
      </c>
      <c r="BA130" s="68">
        <f t="shared" si="122"/>
        <v>3.5794699500826866E-3</v>
      </c>
      <c r="BB130" s="68">
        <f t="shared" si="123"/>
        <v>1.5975813279902292E-4</v>
      </c>
      <c r="BC130" s="68">
        <f t="shared" si="124"/>
        <v>0</v>
      </c>
      <c r="BD130" s="68">
        <f t="shared" si="125"/>
        <v>5.7807298520581244E-4</v>
      </c>
      <c r="BE130" s="68">
        <f t="shared" si="68"/>
        <v>0.90855746777948987</v>
      </c>
      <c r="BF130" s="68">
        <f t="shared" si="126"/>
        <v>0.35835349536570338</v>
      </c>
      <c r="BG130" s="68">
        <f t="shared" si="127"/>
        <v>4.9891582519862657E-3</v>
      </c>
      <c r="BH130" s="68">
        <f t="shared" si="128"/>
        <v>0.63307187267705056</v>
      </c>
      <c r="BI130" s="68">
        <f t="shared" si="129"/>
        <v>3.5854737052597964E-3</v>
      </c>
      <c r="BJ130" s="68">
        <f t="shared" si="130"/>
        <v>0.99999999999999989</v>
      </c>
      <c r="BK130" s="68">
        <f t="array" ref="BK130:BN130">MMULT(BF130:BI130,$Q$10:$T$13)</f>
        <v>0.27249857845891751</v>
      </c>
      <c r="BL130" s="68">
        <v>-7.1159987853459863E-4</v>
      </c>
      <c r="BM130" s="68">
        <v>5.8764325455428257E-2</v>
      </c>
      <c r="BN130" s="68">
        <v>-6.2133297105409066E-3</v>
      </c>
      <c r="BO130" s="68">
        <f t="shared" si="131"/>
        <v>0.32433797432527028</v>
      </c>
      <c r="BP130" s="60">
        <v>81</v>
      </c>
      <c r="BQ130" s="60">
        <v>18</v>
      </c>
      <c r="BR130" s="61">
        <v>0</v>
      </c>
      <c r="BS130" s="60">
        <v>1</v>
      </c>
      <c r="BT130" s="67">
        <f t="shared" si="94"/>
        <v>99</v>
      </c>
      <c r="BU130" s="67">
        <f>BP130/$BT130</f>
        <v>0.81818181818181823</v>
      </c>
      <c r="BV130" s="67">
        <f>BQ130/$BT130</f>
        <v>0.18181818181818182</v>
      </c>
      <c r="BW130" s="67">
        <f>BR130/$BT130</f>
        <v>0</v>
      </c>
    </row>
    <row r="131" spans="1:75" s="64" customFormat="1" x14ac:dyDescent="0.15">
      <c r="A131" s="62" t="s">
        <v>210</v>
      </c>
      <c r="B131" s="62"/>
      <c r="C131" s="71" t="s">
        <v>162</v>
      </c>
      <c r="D131" s="63">
        <v>44.215200000000003</v>
      </c>
      <c r="E131" s="63">
        <v>2.2275000000000003E-2</v>
      </c>
      <c r="F131" s="63">
        <v>2.3010899999999999</v>
      </c>
      <c r="G131" s="63">
        <v>8.5918279999999996</v>
      </c>
      <c r="H131" s="63">
        <v>0.111375</v>
      </c>
      <c r="I131" s="63">
        <v>41.470100000000002</v>
      </c>
      <c r="J131" s="63">
        <v>2.3871200000000004</v>
      </c>
      <c r="K131" s="63">
        <v>1.7344999999999999E-2</v>
      </c>
      <c r="L131" s="63"/>
      <c r="M131" s="63">
        <v>0.17065500000000003</v>
      </c>
      <c r="O131" s="65">
        <f t="shared" si="97"/>
        <v>0.70854488094119039</v>
      </c>
      <c r="P131" s="65">
        <f t="shared" si="98"/>
        <v>9.2152375323250241E-2</v>
      </c>
      <c r="Q131" s="65">
        <f t="shared" si="99"/>
        <v>0.22913672696144533</v>
      </c>
      <c r="R131" s="65">
        <f t="shared" si="100"/>
        <v>-2.9833983225886034E-2</v>
      </c>
      <c r="S131" s="65">
        <f t="shared" si="101"/>
        <v>1</v>
      </c>
      <c r="T131" s="65">
        <f t="shared" si="102"/>
        <v>0.22249870434814148</v>
      </c>
      <c r="U131" s="65">
        <f t="shared" si="103"/>
        <v>8.9482748505335871E-2</v>
      </c>
      <c r="V131" s="65">
        <f t="shared" si="104"/>
        <v>0.68801854714652255</v>
      </c>
      <c r="W131" s="66">
        <f t="shared" si="67"/>
        <v>0.99999999999999989</v>
      </c>
      <c r="X131" s="67">
        <f t="shared" si="105"/>
        <v>0.50055347127726646</v>
      </c>
      <c r="Y131" s="67">
        <f t="shared" si="106"/>
        <v>0.68801854714652255</v>
      </c>
      <c r="Z131" s="67">
        <f t="shared" si="107"/>
        <v>1</v>
      </c>
      <c r="AA131" s="67">
        <f t="shared" si="108"/>
        <v>0</v>
      </c>
      <c r="AB131" s="67">
        <f t="shared" si="109"/>
        <v>0</v>
      </c>
      <c r="AC131" s="67">
        <f t="shared" si="110"/>
        <v>0</v>
      </c>
      <c r="AD131" s="67">
        <f>(G131+I131)/D131</f>
        <v>1.1322334400839531</v>
      </c>
      <c r="AE131" s="67">
        <f t="shared" si="111"/>
        <v>1</v>
      </c>
      <c r="AF131" s="67">
        <f t="shared" si="112"/>
        <v>0</v>
      </c>
      <c r="AG131" s="67">
        <f t="shared" si="113"/>
        <v>0</v>
      </c>
      <c r="AH131" s="67">
        <f t="shared" si="114"/>
        <v>0</v>
      </c>
      <c r="AI131" s="67">
        <f>G131+I131</f>
        <v>50.061928000000002</v>
      </c>
      <c r="AJ131" s="67">
        <f>D131/60.08</f>
        <v>0.73593874833555262</v>
      </c>
      <c r="AK131" s="68">
        <f>E131/79.9</f>
        <v>2.7878598247809767E-4</v>
      </c>
      <c r="AL131" s="68">
        <f>F131/101.96</f>
        <v>2.2568556296586897E-2</v>
      </c>
      <c r="AM131" s="68">
        <f>G131/71.85</f>
        <v>0.11958006958942241</v>
      </c>
      <c r="AN131" s="68">
        <f>H131/70.94</f>
        <v>1.5699887228643925E-3</v>
      </c>
      <c r="AO131" s="68">
        <f>I131/40.3</f>
        <v>1.0290347394540944</v>
      </c>
      <c r="AP131" s="68">
        <f>J131/56.08</f>
        <v>4.2566333808844517E-2</v>
      </c>
      <c r="AQ131" s="68">
        <f>K131/61.98</f>
        <v>2.7984833817360438E-4</v>
      </c>
      <c r="AR131" s="68">
        <f>L131/94.2</f>
        <v>0</v>
      </c>
      <c r="AS131" s="68">
        <f>M131/(3*15.9994+2*52)</f>
        <v>1.1227435588053018E-3</v>
      </c>
      <c r="AT131" s="68">
        <f t="shared" si="115"/>
        <v>1.9529398140868222</v>
      </c>
      <c r="AU131" s="68">
        <f t="shared" si="116"/>
        <v>0.37683636895880029</v>
      </c>
      <c r="AV131" s="68">
        <f t="shared" si="117"/>
        <v>1.4275195808246429E-4</v>
      </c>
      <c r="AW131" s="68">
        <f t="shared" si="118"/>
        <v>1.1556196526793509E-2</v>
      </c>
      <c r="AX131" s="68">
        <f t="shared" si="119"/>
        <v>6.1230801239687473E-2</v>
      </c>
      <c r="AY131" s="68">
        <f t="shared" si="120"/>
        <v>8.0391044902656443E-4</v>
      </c>
      <c r="AZ131" s="68">
        <f t="shared" si="121"/>
        <v>0.52691574621579529</v>
      </c>
      <c r="BA131" s="68">
        <f t="shared" si="122"/>
        <v>2.1796029504753667E-2</v>
      </c>
      <c r="BB131" s="68">
        <f t="shared" si="123"/>
        <v>1.4329593577591077E-4</v>
      </c>
      <c r="BC131" s="68">
        <f t="shared" si="124"/>
        <v>0</v>
      </c>
      <c r="BD131" s="68">
        <f t="shared" si="125"/>
        <v>5.7489921128485314E-4</v>
      </c>
      <c r="BE131" s="68">
        <f t="shared" si="68"/>
        <v>0.89589193117839039</v>
      </c>
      <c r="BF131" s="68">
        <f t="shared" si="126"/>
        <v>0.37746479407264527</v>
      </c>
      <c r="BG131" s="68">
        <f t="shared" si="127"/>
        <v>1.1575468032189952E-2</v>
      </c>
      <c r="BH131" s="68">
        <f t="shared" si="128"/>
        <v>0.58912736059213267</v>
      </c>
      <c r="BI131" s="68">
        <f t="shared" si="129"/>
        <v>2.1832377303032106E-2</v>
      </c>
      <c r="BJ131" s="68">
        <f t="shared" si="130"/>
        <v>1</v>
      </c>
      <c r="BK131" s="68">
        <f t="array" ref="BK131:BN131">MMULT(BF131:BI131,$Q$10:$T$13)</f>
        <v>0.22336641196637219</v>
      </c>
      <c r="BL131" s="68">
        <v>2.9050729154645218E-2</v>
      </c>
      <c r="BM131" s="68">
        <v>7.2234589406827462E-2</v>
      </c>
      <c r="BN131" s="68">
        <v>-9.4050637681259396E-3</v>
      </c>
      <c r="BO131" s="68">
        <f t="shared" si="131"/>
        <v>0.31524666675971896</v>
      </c>
      <c r="BP131" s="60">
        <v>67.2</v>
      </c>
      <c r="BQ131" s="60">
        <v>22.2</v>
      </c>
      <c r="BR131" s="61">
        <v>8.9</v>
      </c>
      <c r="BS131" s="60">
        <v>1.6</v>
      </c>
      <c r="BT131" s="67">
        <f t="shared" si="94"/>
        <v>98.300000000000011</v>
      </c>
      <c r="BU131" s="67">
        <f>BP131/$BT131</f>
        <v>0.68362156663275686</v>
      </c>
      <c r="BV131" s="67">
        <f>BQ131/$BT131</f>
        <v>0.22583926754832143</v>
      </c>
      <c r="BW131" s="67">
        <f>BR131/$BT131</f>
        <v>9.0539165818921657E-2</v>
      </c>
    </row>
    <row r="132" spans="1:75" s="64" customFormat="1" x14ac:dyDescent="0.15">
      <c r="A132" s="62" t="s">
        <v>210</v>
      </c>
      <c r="B132" s="62"/>
      <c r="C132" s="71" t="s">
        <v>163</v>
      </c>
      <c r="D132" s="63">
        <v>43.019370000000009</v>
      </c>
      <c r="E132" s="63">
        <v>2.4000000000000001E-5</v>
      </c>
      <c r="F132" s="63">
        <v>0.6566820000000001</v>
      </c>
      <c r="G132" s="63">
        <v>7.9742094000000003</v>
      </c>
      <c r="H132" s="63">
        <v>0.12481400000000001</v>
      </c>
      <c r="I132" s="63">
        <v>46.874410000000012</v>
      </c>
      <c r="J132" s="63">
        <v>0.53583400000000003</v>
      </c>
      <c r="K132" s="63">
        <v>6.9880000000000003E-3</v>
      </c>
      <c r="L132" s="63"/>
      <c r="M132" s="63">
        <v>6.5492000000000009E-2</v>
      </c>
      <c r="O132" s="65">
        <f t="shared" si="97"/>
        <v>0.8508506238235588</v>
      </c>
      <c r="P132" s="65">
        <f t="shared" si="98"/>
        <v>7.5966050213157627E-3</v>
      </c>
      <c r="Q132" s="65">
        <f t="shared" si="99"/>
        <v>0.16208120922943609</v>
      </c>
      <c r="R132" s="65">
        <f t="shared" si="100"/>
        <v>-2.0528438074310727E-2</v>
      </c>
      <c r="S132" s="65">
        <f t="shared" si="101"/>
        <v>1</v>
      </c>
      <c r="T132" s="65">
        <f t="shared" si="102"/>
        <v>0.15882086493863487</v>
      </c>
      <c r="U132" s="65">
        <f t="shared" si="103"/>
        <v>7.4437955258260125E-3</v>
      </c>
      <c r="V132" s="65">
        <f t="shared" si="104"/>
        <v>0.83373533953553913</v>
      </c>
      <c r="W132" s="66">
        <f t="shared" si="67"/>
        <v>1</v>
      </c>
      <c r="X132" s="67">
        <f t="shared" si="105"/>
        <v>0.48995267741500392</v>
      </c>
      <c r="Y132" s="67">
        <f t="shared" si="106"/>
        <v>0.83373533953553913</v>
      </c>
      <c r="Z132" s="67">
        <f t="shared" si="107"/>
        <v>1</v>
      </c>
      <c r="AA132" s="67">
        <f t="shared" si="108"/>
        <v>0</v>
      </c>
      <c r="AB132" s="67">
        <f t="shared" si="109"/>
        <v>0</v>
      </c>
      <c r="AC132" s="67">
        <f t="shared" si="110"/>
        <v>0</v>
      </c>
      <c r="AD132" s="67">
        <f>(G132+I132)/D132</f>
        <v>1.2749749566300017</v>
      </c>
      <c r="AE132" s="67">
        <f t="shared" si="111"/>
        <v>1</v>
      </c>
      <c r="AF132" s="67">
        <f t="shared" si="112"/>
        <v>0</v>
      </c>
      <c r="AG132" s="67">
        <f t="shared" si="113"/>
        <v>0</v>
      </c>
      <c r="AH132" s="67">
        <f t="shared" si="114"/>
        <v>0</v>
      </c>
      <c r="AI132" s="67">
        <f>G132+I132</f>
        <v>54.848619400000011</v>
      </c>
      <c r="AJ132" s="67">
        <f>D132/60.08</f>
        <v>0.71603478695073253</v>
      </c>
      <c r="AK132" s="68">
        <f>E132/79.9</f>
        <v>3.0037546933667084E-7</v>
      </c>
      <c r="AL132" s="68">
        <f>F132/101.96</f>
        <v>6.4405845429580241E-3</v>
      </c>
      <c r="AM132" s="68">
        <f>G132/71.85</f>
        <v>0.11098412526096035</v>
      </c>
      <c r="AN132" s="68">
        <f>H132/70.94</f>
        <v>1.7594305046518186E-3</v>
      </c>
      <c r="AO132" s="68">
        <f>I132/40.3</f>
        <v>1.1631367245657571</v>
      </c>
      <c r="AP132" s="68">
        <f>J132/56.08</f>
        <v>9.5548145506419418E-3</v>
      </c>
      <c r="AQ132" s="68">
        <f>K132/61.98</f>
        <v>1.1274604711197161E-4</v>
      </c>
      <c r="AR132" s="68">
        <f>L132/94.2</f>
        <v>0</v>
      </c>
      <c r="AS132" s="68">
        <f>M132/(3*15.9994+2*52)</f>
        <v>4.3087352350225204E-4</v>
      </c>
      <c r="AT132" s="68">
        <f t="shared" si="115"/>
        <v>2.0084543863217852</v>
      </c>
      <c r="AU132" s="68">
        <f t="shared" si="116"/>
        <v>0.35651035533948777</v>
      </c>
      <c r="AV132" s="68">
        <f t="shared" si="117"/>
        <v>1.49555534535573E-7</v>
      </c>
      <c r="AW132" s="68">
        <f t="shared" si="118"/>
        <v>3.20673677571194E-3</v>
      </c>
      <c r="AX132" s="68">
        <f t="shared" si="119"/>
        <v>5.5258474385476535E-2</v>
      </c>
      <c r="AY132" s="68">
        <f t="shared" si="120"/>
        <v>8.760121796313132E-4</v>
      </c>
      <c r="AZ132" s="68">
        <f t="shared" si="121"/>
        <v>0.57912030887387289</v>
      </c>
      <c r="BA132" s="68">
        <f t="shared" si="122"/>
        <v>4.7572972608754651E-3</v>
      </c>
      <c r="BB132" s="68">
        <f t="shared" si="123"/>
        <v>5.6135726994751857E-5</v>
      </c>
      <c r="BC132" s="68">
        <f t="shared" si="124"/>
        <v>0</v>
      </c>
      <c r="BD132" s="68">
        <f t="shared" si="125"/>
        <v>2.145299024148311E-4</v>
      </c>
      <c r="BE132" s="68">
        <f t="shared" si="68"/>
        <v>0.91289356478543282</v>
      </c>
      <c r="BF132" s="68">
        <f t="shared" si="126"/>
        <v>0.35691968059615092</v>
      </c>
      <c r="BG132" s="68">
        <f t="shared" si="127"/>
        <v>3.2104185715815707E-3</v>
      </c>
      <c r="BH132" s="68">
        <f t="shared" si="128"/>
        <v>0.63510714150866876</v>
      </c>
      <c r="BI132" s="68">
        <f t="shared" si="129"/>
        <v>4.7627593235986549E-3</v>
      </c>
      <c r="BJ132" s="68">
        <f t="shared" si="130"/>
        <v>0.99999999999999989</v>
      </c>
      <c r="BK132" s="68">
        <f t="array" ref="BK132:BN132">MMULT(BF132:BI132,$Q$10:$T$13)</f>
        <v>0.27741791363590346</v>
      </c>
      <c r="BL132" s="68">
        <v>2.4768558154885552E-3</v>
      </c>
      <c r="BM132" s="68">
        <v>5.284621018664111E-2</v>
      </c>
      <c r="BN132" s="68">
        <v>-6.6932506145286567E-3</v>
      </c>
      <c r="BO132" s="68">
        <f t="shared" si="131"/>
        <v>0.32604772902350448</v>
      </c>
      <c r="BP132" s="60">
        <v>82.7</v>
      </c>
      <c r="BQ132" s="60">
        <v>17.100000000000001</v>
      </c>
      <c r="BR132" s="61">
        <v>0.04</v>
      </c>
      <c r="BS132" s="60">
        <v>0.14000000000000001</v>
      </c>
      <c r="BT132" s="67">
        <f t="shared" si="94"/>
        <v>99.840000000000018</v>
      </c>
      <c r="BU132" s="67">
        <f>BP132/$BT132</f>
        <v>0.82832532051282037</v>
      </c>
      <c r="BV132" s="67">
        <f>BQ132/$BT132</f>
        <v>0.17127403846153844</v>
      </c>
      <c r="BW132" s="67">
        <f>BR132/$BT132</f>
        <v>4.0064102564102557E-4</v>
      </c>
    </row>
    <row r="133" spans="1:75" s="64" customFormat="1" x14ac:dyDescent="0.15">
      <c r="A133" s="62" t="s">
        <v>210</v>
      </c>
      <c r="B133" s="62"/>
      <c r="C133" s="71" t="s">
        <v>164</v>
      </c>
      <c r="D133" s="63">
        <v>43.089649999999992</v>
      </c>
      <c r="E133" s="63">
        <v>1.5970000000000002E-2</v>
      </c>
      <c r="F133" s="63">
        <v>0.86260000000000003</v>
      </c>
      <c r="G133" s="63">
        <v>8.4138010871268865</v>
      </c>
      <c r="H133" s="63">
        <v>0.13494</v>
      </c>
      <c r="I133" s="63">
        <v>45.542539999999995</v>
      </c>
      <c r="J133" s="63">
        <v>0.96288999999999991</v>
      </c>
      <c r="K133" s="63">
        <v>8.7100000000000007E-3</v>
      </c>
      <c r="L133" s="63"/>
      <c r="M133" s="63">
        <v>0.21120999999999998</v>
      </c>
      <c r="O133" s="65">
        <f t="shared" si="97"/>
        <v>0.82775797840146148</v>
      </c>
      <c r="P133" s="65">
        <f t="shared" si="98"/>
        <v>2.7801520733307251E-2</v>
      </c>
      <c r="Q133" s="65">
        <f t="shared" si="99"/>
        <v>0.16713009723370353</v>
      </c>
      <c r="R133" s="65">
        <f t="shared" si="100"/>
        <v>-2.2689596368472356E-2</v>
      </c>
      <c r="S133" s="65">
        <f t="shared" si="101"/>
        <v>0.99999999999999978</v>
      </c>
      <c r="T133" s="65">
        <f t="shared" si="102"/>
        <v>0.16342211539764898</v>
      </c>
      <c r="U133" s="65">
        <f t="shared" si="103"/>
        <v>2.7184710621902562E-2</v>
      </c>
      <c r="V133" s="65">
        <f t="shared" si="104"/>
        <v>0.80939317398044841</v>
      </c>
      <c r="W133" s="66">
        <f t="shared" si="67"/>
        <v>1</v>
      </c>
      <c r="X133" s="67">
        <f t="shared" si="105"/>
        <v>0.49869356686865252</v>
      </c>
      <c r="Y133" s="67">
        <f t="shared" si="106"/>
        <v>0.80939317398044841</v>
      </c>
      <c r="Z133" s="67">
        <f t="shared" si="107"/>
        <v>1</v>
      </c>
      <c r="AA133" s="67">
        <f t="shared" si="108"/>
        <v>0</v>
      </c>
      <c r="AB133" s="67">
        <f t="shared" si="109"/>
        <v>0</v>
      </c>
      <c r="AC133" s="67">
        <f t="shared" si="110"/>
        <v>0</v>
      </c>
      <c r="AD133" s="67">
        <f>(G133+I133)/D133</f>
        <v>1.2521879636322619</v>
      </c>
      <c r="AE133" s="67">
        <f t="shared" si="111"/>
        <v>1</v>
      </c>
      <c r="AF133" s="67">
        <f t="shared" si="112"/>
        <v>0</v>
      </c>
      <c r="AG133" s="67">
        <f t="shared" si="113"/>
        <v>0</v>
      </c>
      <c r="AH133" s="67">
        <f t="shared" si="114"/>
        <v>0</v>
      </c>
      <c r="AI133" s="67">
        <f>G133+I133</f>
        <v>53.95634108712688</v>
      </c>
      <c r="AJ133" s="67">
        <f>D133/60.08</f>
        <v>0.71720456058588533</v>
      </c>
      <c r="AK133" s="68">
        <f>E133/79.9</f>
        <v>1.9987484355444307E-4</v>
      </c>
      <c r="AL133" s="68">
        <f>F133/101.96</f>
        <v>8.4601804629266392E-3</v>
      </c>
      <c r="AM133" s="68">
        <f>G133/71.85</f>
        <v>0.11710231158144589</v>
      </c>
      <c r="AN133" s="68">
        <f>H133/70.94</f>
        <v>1.9021708486044546E-3</v>
      </c>
      <c r="AO133" s="68">
        <f>I133/40.3</f>
        <v>1.1300878411910669</v>
      </c>
      <c r="AP133" s="68">
        <f>J133/56.08</f>
        <v>1.7169935805991441E-2</v>
      </c>
      <c r="AQ133" s="68">
        <f>K133/61.98</f>
        <v>1.405292029686996E-4</v>
      </c>
      <c r="AR133" s="68">
        <f>L133/94.2</f>
        <v>0</v>
      </c>
      <c r="AS133" s="68">
        <f>M133/(3*15.9994+2*52)</f>
        <v>1.3895559289517901E-3</v>
      </c>
      <c r="AT133" s="68">
        <f t="shared" si="115"/>
        <v>1.9936569604513956</v>
      </c>
      <c r="AU133" s="68">
        <f t="shared" si="116"/>
        <v>0.35974321300666429</v>
      </c>
      <c r="AV133" s="68">
        <f t="shared" si="117"/>
        <v>1.0025538370913532E-4</v>
      </c>
      <c r="AW133" s="68">
        <f t="shared" si="118"/>
        <v>4.2435487301742819E-3</v>
      </c>
      <c r="AX133" s="68">
        <f t="shared" si="119"/>
        <v>5.8737442751902548E-2</v>
      </c>
      <c r="AY133" s="68">
        <f t="shared" si="120"/>
        <v>9.5411140749799444E-4</v>
      </c>
      <c r="AZ133" s="68">
        <f t="shared" si="121"/>
        <v>0.56684167016134868</v>
      </c>
      <c r="BA133" s="68">
        <f t="shared" si="122"/>
        <v>8.6122819254240684E-3</v>
      </c>
      <c r="BB133" s="68">
        <f t="shared" si="123"/>
        <v>7.0488156065164569E-5</v>
      </c>
      <c r="BC133" s="68">
        <f t="shared" si="124"/>
        <v>0</v>
      </c>
      <c r="BD133" s="68">
        <f t="shared" si="125"/>
        <v>6.9698847721383946E-4</v>
      </c>
      <c r="BE133" s="68">
        <f t="shared" si="68"/>
        <v>0.90610709095070507</v>
      </c>
      <c r="BF133" s="68">
        <f t="shared" si="126"/>
        <v>0.36039980502162899</v>
      </c>
      <c r="BG133" s="68">
        <f t="shared" si="127"/>
        <v>4.2512939220517298E-3</v>
      </c>
      <c r="BH133" s="68">
        <f t="shared" si="128"/>
        <v>0.62672090026438587</v>
      </c>
      <c r="BI133" s="68">
        <f t="shared" si="129"/>
        <v>8.6280007919333126E-3</v>
      </c>
      <c r="BJ133" s="68">
        <f t="shared" si="130"/>
        <v>0.99999999999999989</v>
      </c>
      <c r="BK133" s="68">
        <f t="array" ref="BK133:BN133">MMULT(BF133:BI133,$Q$10:$T$13)</f>
        <v>0.26862319458638129</v>
      </c>
      <c r="BL133" s="68">
        <v>9.0221218141113141E-3</v>
      </c>
      <c r="BM133" s="68">
        <v>5.4236892668977632E-2</v>
      </c>
      <c r="BN133" s="68">
        <v>-7.3632052114374876E-3</v>
      </c>
      <c r="BO133" s="68">
        <f t="shared" si="131"/>
        <v>0.32451900385803278</v>
      </c>
      <c r="BP133" s="60">
        <v>79</v>
      </c>
      <c r="BQ133" s="60">
        <v>17.2</v>
      </c>
      <c r="BR133" s="61">
        <v>3.1</v>
      </c>
      <c r="BS133" s="60">
        <v>0.4</v>
      </c>
      <c r="BT133" s="67">
        <f t="shared" si="94"/>
        <v>99.3</v>
      </c>
      <c r="BU133" s="67">
        <f>BP133/$BT133</f>
        <v>0.7955689828801612</v>
      </c>
      <c r="BV133" s="67">
        <f>BQ133/$BT133</f>
        <v>0.17321248741188319</v>
      </c>
      <c r="BW133" s="67">
        <f>BR133/$BT133</f>
        <v>3.1218529707955692E-2</v>
      </c>
    </row>
    <row r="134" spans="1:75" s="64" customFormat="1" x14ac:dyDescent="0.15">
      <c r="A134" s="62" t="s">
        <v>210</v>
      </c>
      <c r="B134" s="62"/>
      <c r="C134" s="82" t="s">
        <v>165</v>
      </c>
      <c r="D134" s="63">
        <v>45.644748584262686</v>
      </c>
      <c r="E134" s="63">
        <v>2.8190614299442932E-2</v>
      </c>
      <c r="F134" s="63">
        <v>2.5796627725507428</v>
      </c>
      <c r="G134" s="63">
        <v>7.9086633273878624</v>
      </c>
      <c r="H134" s="63">
        <v>0.13235536509918483</v>
      </c>
      <c r="I134" s="63">
        <v>41.153670823993941</v>
      </c>
      <c r="J134" s="63">
        <v>1.4280848165863538</v>
      </c>
      <c r="K134" s="63">
        <v>3.5986693819492946E-2</v>
      </c>
      <c r="L134" s="63"/>
      <c r="M134" s="63">
        <v>0.32502143340350859</v>
      </c>
      <c r="O134" s="65">
        <f t="shared" si="97"/>
        <v>0.61372168182150733</v>
      </c>
      <c r="P134" s="65">
        <f t="shared" si="98"/>
        <v>2.4413190068216271E-2</v>
      </c>
      <c r="Q134" s="65">
        <f t="shared" si="99"/>
        <v>0.40541247915936984</v>
      </c>
      <c r="R134" s="65">
        <f t="shared" si="100"/>
        <v>-4.3547351049093533E-2</v>
      </c>
      <c r="S134" s="65">
        <f t="shared" si="101"/>
        <v>1</v>
      </c>
      <c r="T134" s="65">
        <f t="shared" si="102"/>
        <v>0.38849456974980839</v>
      </c>
      <c r="U134" s="65">
        <f t="shared" si="103"/>
        <v>2.339442483723746E-2</v>
      </c>
      <c r="V134" s="65">
        <f t="shared" si="104"/>
        <v>0.58811100541295402</v>
      </c>
      <c r="W134" s="66">
        <f t="shared" si="67"/>
        <v>0.99999999999999989</v>
      </c>
      <c r="X134" s="67">
        <f t="shared" si="105"/>
        <v>0.36655960224318146</v>
      </c>
      <c r="Y134" s="67">
        <f t="shared" si="106"/>
        <v>0.58811100541295402</v>
      </c>
      <c r="Z134" s="67">
        <f t="shared" si="107"/>
        <v>1</v>
      </c>
      <c r="AA134" s="67">
        <f t="shared" si="108"/>
        <v>0</v>
      </c>
      <c r="AB134" s="67">
        <f t="shared" si="109"/>
        <v>0</v>
      </c>
      <c r="AC134" s="67">
        <f t="shared" si="110"/>
        <v>0</v>
      </c>
      <c r="AD134" s="67">
        <f>(G134+I134)/D134</f>
        <v>1.0748735763285029</v>
      </c>
      <c r="AE134" s="67">
        <f t="shared" si="111"/>
        <v>1</v>
      </c>
      <c r="AF134" s="67">
        <f t="shared" si="112"/>
        <v>0</v>
      </c>
      <c r="AG134" s="67">
        <f t="shared" si="113"/>
        <v>0</v>
      </c>
      <c r="AH134" s="67">
        <f t="shared" si="114"/>
        <v>0</v>
      </c>
      <c r="AI134" s="67">
        <f>G134+I134</f>
        <v>49.062334151381805</v>
      </c>
      <c r="AJ134" s="67">
        <f>D134/60.08</f>
        <v>0.75973283262754143</v>
      </c>
      <c r="AK134" s="68">
        <f>E134/79.9</f>
        <v>3.5282370837850976E-4</v>
      </c>
      <c r="AL134" s="68">
        <f>F134/101.96</f>
        <v>2.5300733351811915E-2</v>
      </c>
      <c r="AM134" s="68">
        <f>G134/71.85</f>
        <v>0.11007186259412474</v>
      </c>
      <c r="AN134" s="68">
        <f>H134/70.94</f>
        <v>1.8657367507638122E-3</v>
      </c>
      <c r="AO134" s="68">
        <f>I134/40.3</f>
        <v>1.0211828988584106</v>
      </c>
      <c r="AP134" s="68">
        <f>J134/56.08</f>
        <v>2.5465135816447108E-2</v>
      </c>
      <c r="AQ134" s="68">
        <f>K134/61.98</f>
        <v>5.8061784155361321E-4</v>
      </c>
      <c r="AR134" s="68">
        <f>L134/94.2</f>
        <v>0</v>
      </c>
      <c r="AS134" s="68">
        <f>M134/(3*15.9994+2*52)</f>
        <v>2.1383242262310248E-3</v>
      </c>
      <c r="AT134" s="68">
        <f t="shared" si="115"/>
        <v>1.9466909657752629</v>
      </c>
      <c r="AU134" s="68">
        <f t="shared" si="116"/>
        <v>0.39026884389170652</v>
      </c>
      <c r="AV134" s="68">
        <f t="shared" si="117"/>
        <v>1.8124279332544133E-4</v>
      </c>
      <c r="AW134" s="68">
        <f t="shared" si="118"/>
        <v>1.29967898329132E-2</v>
      </c>
      <c r="AX134" s="68">
        <f t="shared" si="119"/>
        <v>5.6543059237082867E-2</v>
      </c>
      <c r="AY134" s="68">
        <f t="shared" si="120"/>
        <v>9.5841444973305721E-4</v>
      </c>
      <c r="AZ134" s="68">
        <f t="shared" si="121"/>
        <v>0.52457370831416383</v>
      </c>
      <c r="BA134" s="68">
        <f t="shared" si="122"/>
        <v>1.3081242099618881E-2</v>
      </c>
      <c r="BB134" s="68">
        <f t="shared" si="123"/>
        <v>2.9825886684709826E-4</v>
      </c>
      <c r="BC134" s="68">
        <f t="shared" si="124"/>
        <v>0</v>
      </c>
      <c r="BD134" s="68">
        <f t="shared" si="125"/>
        <v>1.0984405146090791E-3</v>
      </c>
      <c r="BE134" s="68">
        <f t="shared" si="68"/>
        <v>0.90269931553455551</v>
      </c>
      <c r="BF134" s="68">
        <f t="shared" si="126"/>
        <v>0.39126122188374707</v>
      </c>
      <c r="BG134" s="68">
        <f t="shared" si="127"/>
        <v>1.3029838149219326E-2</v>
      </c>
      <c r="BH134" s="68">
        <f t="shared" si="128"/>
        <v>0.58259443480537076</v>
      </c>
      <c r="BI134" s="68">
        <f t="shared" si="129"/>
        <v>1.3114505161662897E-2</v>
      </c>
      <c r="BJ134" s="68">
        <f t="shared" si="130"/>
        <v>1</v>
      </c>
      <c r="BK134" s="68">
        <f t="array" ref="BK134:BN134">MMULT(BF134:BI134,$Q$10:$T$13)</f>
        <v>0.19106621835715604</v>
      </c>
      <c r="BL134" s="68">
        <v>7.6004091798164315E-3</v>
      </c>
      <c r="BM134" s="68">
        <v>0.12621458808148889</v>
      </c>
      <c r="BN134" s="68">
        <v>-1.3557330514586118E-2</v>
      </c>
      <c r="BO134" s="68">
        <f t="shared" si="131"/>
        <v>0.31132388510387526</v>
      </c>
      <c r="BP134" s="60">
        <v>57.636186770428012</v>
      </c>
      <c r="BQ134" s="60">
        <v>37.5</v>
      </c>
      <c r="BR134" s="61">
        <v>3.8910505836575875</v>
      </c>
      <c r="BS134" s="60">
        <v>0.97276264591439687</v>
      </c>
      <c r="BT134" s="67">
        <f t="shared" si="94"/>
        <v>99.027237354085599</v>
      </c>
      <c r="BU134" s="67">
        <f>BP134/$BT134</f>
        <v>0.58202357563850682</v>
      </c>
      <c r="BV134" s="67">
        <f>BQ134/$BT134</f>
        <v>0.37868369351669945</v>
      </c>
      <c r="BW134" s="67">
        <f>BR134/$BT134</f>
        <v>3.9292730844793712E-2</v>
      </c>
    </row>
    <row r="135" spans="1:75" s="64" customFormat="1" x14ac:dyDescent="0.15">
      <c r="A135" s="62" t="s">
        <v>210</v>
      </c>
      <c r="B135" s="62"/>
      <c r="C135" s="71" t="s">
        <v>166</v>
      </c>
      <c r="D135" s="63">
        <v>43.992923999999995</v>
      </c>
      <c r="E135" s="63">
        <v>1.0444999999999999E-2</v>
      </c>
      <c r="F135" s="63">
        <v>2.0232679999999998</v>
      </c>
      <c r="G135" s="63">
        <v>8.5837918000000002</v>
      </c>
      <c r="H135" s="63">
        <v>0.10308600000000001</v>
      </c>
      <c r="I135" s="63">
        <v>43.290334999999999</v>
      </c>
      <c r="J135" s="63">
        <v>0.95093300000000003</v>
      </c>
      <c r="K135" s="63">
        <v>2.2464000000000001E-2</v>
      </c>
      <c r="L135" s="63"/>
      <c r="M135" s="63">
        <v>0.25476599999999999</v>
      </c>
      <c r="O135" s="65">
        <f t="shared" si="97"/>
        <v>0.73938611254879405</v>
      </c>
      <c r="P135" s="65">
        <f t="shared" si="98"/>
        <v>1.3232646903790024E-2</v>
      </c>
      <c r="Q135" s="65">
        <f t="shared" si="99"/>
        <v>0.27462831704676677</v>
      </c>
      <c r="R135" s="65">
        <f t="shared" si="100"/>
        <v>-2.7247076499350858E-2</v>
      </c>
      <c r="S135" s="65">
        <f t="shared" si="101"/>
        <v>1</v>
      </c>
      <c r="T135" s="65">
        <f t="shared" si="102"/>
        <v>0.26734397530012372</v>
      </c>
      <c r="U135" s="65">
        <f t="shared" si="103"/>
        <v>1.2881659346146979E-2</v>
      </c>
      <c r="V135" s="65">
        <f t="shared" si="104"/>
        <v>0.7197743653537293</v>
      </c>
      <c r="W135" s="66">
        <f t="shared" si="67"/>
        <v>1</v>
      </c>
      <c r="X135" s="67">
        <f t="shared" si="105"/>
        <v>0.43043638257498162</v>
      </c>
      <c r="Y135" s="67">
        <f t="shared" si="106"/>
        <v>0.7197743653537293</v>
      </c>
      <c r="Z135" s="67">
        <f t="shared" si="107"/>
        <v>1</v>
      </c>
      <c r="AA135" s="67">
        <f t="shared" si="108"/>
        <v>0</v>
      </c>
      <c r="AB135" s="67">
        <f t="shared" si="109"/>
        <v>0</v>
      </c>
      <c r="AC135" s="67">
        <f t="shared" si="110"/>
        <v>0</v>
      </c>
      <c r="AD135" s="67">
        <f>(G135+I135)/D135</f>
        <v>1.1791470555582986</v>
      </c>
      <c r="AE135" s="67">
        <f t="shared" si="111"/>
        <v>1</v>
      </c>
      <c r="AF135" s="67">
        <f t="shared" si="112"/>
        <v>0</v>
      </c>
      <c r="AG135" s="67">
        <f t="shared" si="113"/>
        <v>0</v>
      </c>
      <c r="AH135" s="67">
        <f t="shared" si="114"/>
        <v>0</v>
      </c>
      <c r="AI135" s="67">
        <f>G135+I135</f>
        <v>51.874126799999999</v>
      </c>
      <c r="AJ135" s="67">
        <f>D135/60.08</f>
        <v>0.73223908122503323</v>
      </c>
      <c r="AK135" s="68">
        <f>E135/79.9</f>
        <v>1.3072590738423027E-4</v>
      </c>
      <c r="AL135" s="68">
        <f>F135/101.96</f>
        <v>1.9843742644174187E-2</v>
      </c>
      <c r="AM135" s="68">
        <f>G135/71.85</f>
        <v>0.11946822268615172</v>
      </c>
      <c r="AN135" s="68">
        <f>H135/70.94</f>
        <v>1.4531435015506064E-3</v>
      </c>
      <c r="AO135" s="68">
        <f>I135/40.3</f>
        <v>1.0742018610421837</v>
      </c>
      <c r="AP135" s="68">
        <f>J135/56.08</f>
        <v>1.6956722539229672E-2</v>
      </c>
      <c r="AQ135" s="68">
        <f>K135/61.98</f>
        <v>3.6243949661181031E-4</v>
      </c>
      <c r="AR135" s="68">
        <f>L135/94.2</f>
        <v>0</v>
      </c>
      <c r="AS135" s="68">
        <f>M135/(3*15.9994+2*52)</f>
        <v>1.6761119539573494E-3</v>
      </c>
      <c r="AT135" s="68">
        <f t="shared" si="115"/>
        <v>1.9663320509962767</v>
      </c>
      <c r="AU135" s="68">
        <f t="shared" si="116"/>
        <v>0.3723883160293458</v>
      </c>
      <c r="AV135" s="68">
        <f t="shared" si="117"/>
        <v>6.6482111868133197E-5</v>
      </c>
      <c r="AW135" s="68">
        <f t="shared" si="118"/>
        <v>1.0091755679881232E-2</v>
      </c>
      <c r="AX135" s="68">
        <f t="shared" si="119"/>
        <v>6.075689130206724E-2</v>
      </c>
      <c r="AY135" s="68">
        <f t="shared" si="120"/>
        <v>7.3901226439061795E-4</v>
      </c>
      <c r="AZ135" s="68">
        <f t="shared" si="121"/>
        <v>0.54629728508871145</v>
      </c>
      <c r="BA135" s="68">
        <f t="shared" si="122"/>
        <v>8.6235295461101046E-3</v>
      </c>
      <c r="BB135" s="68">
        <f t="shared" si="123"/>
        <v>1.8432263077244453E-4</v>
      </c>
      <c r="BC135" s="68">
        <f t="shared" si="124"/>
        <v>0</v>
      </c>
      <c r="BD135" s="68">
        <f t="shared" si="125"/>
        <v>8.5240534685284601E-4</v>
      </c>
      <c r="BE135" s="68">
        <f t="shared" si="68"/>
        <v>0.89991520746419151</v>
      </c>
      <c r="BF135" s="68">
        <f t="shared" si="126"/>
        <v>0.37307560424717878</v>
      </c>
      <c r="BG135" s="68">
        <f t="shared" si="127"/>
        <v>1.011038125022669E-2</v>
      </c>
      <c r="BH135" s="68">
        <f t="shared" si="128"/>
        <v>0.60817456917718071</v>
      </c>
      <c r="BI135" s="68">
        <f t="shared" si="129"/>
        <v>8.6394453254137436E-3</v>
      </c>
      <c r="BJ135" s="68">
        <f t="shared" si="130"/>
        <v>0.99999999999999989</v>
      </c>
      <c r="BK135" s="68">
        <f t="array" ref="BK135:BN135">MMULT(BF135:BI135,$Q$10:$T$13)</f>
        <v>0.23460468048610172</v>
      </c>
      <c r="BL135" s="68">
        <v>4.1986735295142449E-3</v>
      </c>
      <c r="BM135" s="68">
        <v>8.7138624163624265E-2</v>
      </c>
      <c r="BN135" s="68">
        <v>-8.6454040288574327E-3</v>
      </c>
      <c r="BO135" s="68">
        <f t="shared" si="131"/>
        <v>0.31729657415038282</v>
      </c>
      <c r="BP135" s="60">
        <v>70</v>
      </c>
      <c r="BQ135" s="60">
        <v>25.9</v>
      </c>
      <c r="BR135" s="61">
        <v>3.51</v>
      </c>
      <c r="BS135" s="60">
        <v>0.62</v>
      </c>
      <c r="BT135" s="67">
        <f t="shared" si="94"/>
        <v>99.410000000000011</v>
      </c>
      <c r="BU135" s="67">
        <f>BP135/$BT135</f>
        <v>0.70415451161854936</v>
      </c>
      <c r="BV135" s="67">
        <f>BQ135/$BT135</f>
        <v>0.26053716929886322</v>
      </c>
      <c r="BW135" s="67">
        <f>BR135/$BT135</f>
        <v>3.5308319082587261E-2</v>
      </c>
    </row>
    <row r="136" spans="1:75" s="64" customFormat="1" x14ac:dyDescent="0.15">
      <c r="A136" s="62" t="s">
        <v>210</v>
      </c>
      <c r="B136" s="62"/>
      <c r="C136" s="71" t="s">
        <v>167</v>
      </c>
      <c r="D136" s="63">
        <v>45.735129999999998</v>
      </c>
      <c r="E136" s="63">
        <v>2.9010000000000001E-2</v>
      </c>
      <c r="F136" s="63">
        <v>1.8004500000000001</v>
      </c>
      <c r="G136" s="63">
        <v>7.5460741508422462</v>
      </c>
      <c r="H136" s="63">
        <v>0.11998999999999999</v>
      </c>
      <c r="I136" s="63">
        <v>42.846930000000008</v>
      </c>
      <c r="J136" s="63">
        <v>0.76389999999999991</v>
      </c>
      <c r="K136" s="63">
        <v>8.1300000000000001E-3</v>
      </c>
      <c r="L136" s="63"/>
      <c r="M136" s="63">
        <v>0.37905</v>
      </c>
      <c r="O136" s="65">
        <f t="shared" si="97"/>
        <v>0.64001194140389273</v>
      </c>
      <c r="P136" s="65">
        <f t="shared" si="98"/>
        <v>-9.2222884685819028E-3</v>
      </c>
      <c r="Q136" s="65">
        <f t="shared" si="99"/>
        <v>0.41592763071870281</v>
      </c>
      <c r="R136" s="65">
        <f t="shared" si="100"/>
        <v>-4.67172836540138E-2</v>
      </c>
      <c r="S136" s="65">
        <f t="shared" si="101"/>
        <v>0.99999999999999989</v>
      </c>
      <c r="T136" s="65">
        <f t="shared" si="102"/>
        <v>0.39736387008603674</v>
      </c>
      <c r="U136" s="65">
        <f t="shared" si="103"/>
        <v>-8.8106775464598854E-3</v>
      </c>
      <c r="V136" s="65">
        <f t="shared" si="104"/>
        <v>0.61144680746042301</v>
      </c>
      <c r="W136" s="66">
        <f t="shared" si="67"/>
        <v>0.99999999999999989</v>
      </c>
      <c r="X136" s="67">
        <f t="shared" si="105"/>
        <v>0.34284528477602927</v>
      </c>
      <c r="Y136" s="67">
        <f t="shared" si="106"/>
        <v>0.61144680746042301</v>
      </c>
      <c r="Z136" s="67">
        <f t="shared" si="107"/>
        <v>1</v>
      </c>
      <c r="AA136" s="67">
        <f t="shared" si="108"/>
        <v>0</v>
      </c>
      <c r="AB136" s="67">
        <f t="shared" si="109"/>
        <v>0</v>
      </c>
      <c r="AC136" s="67">
        <f t="shared" si="110"/>
        <v>0</v>
      </c>
      <c r="AD136" s="67">
        <f>(G136+I136)/D136</f>
        <v>1.101844559113361</v>
      </c>
      <c r="AE136" s="67">
        <f t="shared" si="111"/>
        <v>1</v>
      </c>
      <c r="AF136" s="67">
        <f t="shared" si="112"/>
        <v>0</v>
      </c>
      <c r="AG136" s="67">
        <f t="shared" si="113"/>
        <v>0</v>
      </c>
      <c r="AH136" s="67">
        <f t="shared" si="114"/>
        <v>0</v>
      </c>
      <c r="AI136" s="67">
        <f>G136+I136</f>
        <v>50.393004150842252</v>
      </c>
      <c r="AJ136" s="67">
        <f>D136/60.08</f>
        <v>0.76123718375499339</v>
      </c>
      <c r="AK136" s="68">
        <f>E136/79.9</f>
        <v>3.6307884856070084E-4</v>
      </c>
      <c r="AL136" s="68">
        <f>F136/101.96</f>
        <v>1.7658395449195764E-2</v>
      </c>
      <c r="AM136" s="68">
        <f>G136/71.85</f>
        <v>0.10502538832069933</v>
      </c>
      <c r="AN136" s="68">
        <f>H136/70.94</f>
        <v>1.6914293769382575E-3</v>
      </c>
      <c r="AO136" s="68">
        <f>I136/40.3</f>
        <v>1.0631992555831269</v>
      </c>
      <c r="AP136" s="68">
        <f>J136/56.08</f>
        <v>1.3621611982881596E-2</v>
      </c>
      <c r="AQ136" s="68">
        <f>K136/61.98</f>
        <v>1.3117134559535336E-4</v>
      </c>
      <c r="AR136" s="68">
        <f>L136/94.2</f>
        <v>0</v>
      </c>
      <c r="AS136" s="68">
        <f>M136/(3*15.9994+2*52)</f>
        <v>2.4937795315997163E-3</v>
      </c>
      <c r="AT136" s="68">
        <f t="shared" si="115"/>
        <v>1.9654212941935911</v>
      </c>
      <c r="AU136" s="68">
        <f t="shared" si="116"/>
        <v>0.38731501790679829</v>
      </c>
      <c r="AV136" s="68">
        <f t="shared" si="117"/>
        <v>1.847333442622903E-4</v>
      </c>
      <c r="AW136" s="68">
        <f t="shared" si="118"/>
        <v>8.984534512454732E-3</v>
      </c>
      <c r="AX136" s="68">
        <f t="shared" si="119"/>
        <v>5.3436578015601005E-2</v>
      </c>
      <c r="AY136" s="68">
        <f t="shared" si="120"/>
        <v>8.6059379835520095E-4</v>
      </c>
      <c r="AZ136" s="68">
        <f t="shared" si="121"/>
        <v>0.5409523437667626</v>
      </c>
      <c r="BA136" s="68">
        <f t="shared" si="122"/>
        <v>6.9306321362873598E-3</v>
      </c>
      <c r="BB136" s="68">
        <f t="shared" si="123"/>
        <v>6.6739556543358165E-5</v>
      </c>
      <c r="BC136" s="68">
        <f t="shared" si="124"/>
        <v>0</v>
      </c>
      <c r="BD136" s="68">
        <f t="shared" si="125"/>
        <v>1.2688269629351451E-3</v>
      </c>
      <c r="BE136" s="68">
        <f t="shared" si="68"/>
        <v>0.91009829413481758</v>
      </c>
      <c r="BF136" s="68">
        <f t="shared" si="126"/>
        <v>0.38823937457309549</v>
      </c>
      <c r="BG136" s="68">
        <f t="shared" si="127"/>
        <v>9.0059767855043237E-3</v>
      </c>
      <c r="BH136" s="68">
        <f t="shared" si="128"/>
        <v>0.59580747602586304</v>
      </c>
      <c r="BI136" s="68">
        <f t="shared" si="129"/>
        <v>6.94717261553718E-3</v>
      </c>
      <c r="BJ136" s="68">
        <f t="shared" si="130"/>
        <v>1</v>
      </c>
      <c r="BK136" s="68">
        <f t="array" ref="BK136:BN136">MMULT(BF136:BI136,$Q$10:$T$13)</f>
        <v>0.20169806324218187</v>
      </c>
      <c r="BL136" s="68">
        <v>-2.9063797133119604E-3</v>
      </c>
      <c r="BM136" s="68">
        <v>0.13107848797453941</v>
      </c>
      <c r="BN136" s="68">
        <v>-1.4722827846431979E-2</v>
      </c>
      <c r="BO136" s="68">
        <f t="shared" si="131"/>
        <v>0.31514734365697739</v>
      </c>
      <c r="BP136" s="60">
        <v>60.4</v>
      </c>
      <c r="BQ136" s="60">
        <v>37.9</v>
      </c>
      <c r="BR136" s="61">
        <v>0.5</v>
      </c>
      <c r="BS136" s="60">
        <v>1.2</v>
      </c>
      <c r="BT136" s="67">
        <f t="shared" si="94"/>
        <v>98.8</v>
      </c>
      <c r="BU136" s="67">
        <f>BP136/$BT136</f>
        <v>0.61133603238866396</v>
      </c>
      <c r="BV136" s="67">
        <f>BQ136/$BT136</f>
        <v>0.38360323886639675</v>
      </c>
      <c r="BW136" s="67">
        <f>BR136/$BT136</f>
        <v>5.0607287449392713E-3</v>
      </c>
    </row>
    <row r="137" spans="1:75" s="64" customFormat="1" x14ac:dyDescent="0.15">
      <c r="A137" s="62" t="s">
        <v>210</v>
      </c>
      <c r="B137" s="62"/>
      <c r="C137" s="71" t="s">
        <v>168</v>
      </c>
      <c r="D137" s="63">
        <v>43.756936000000003</v>
      </c>
      <c r="E137" s="63">
        <v>1.5679999999999999E-2</v>
      </c>
      <c r="F137" s="63">
        <v>1.747212</v>
      </c>
      <c r="G137" s="63">
        <v>8.102204399999998</v>
      </c>
      <c r="H137" s="63">
        <v>0.11115199999999999</v>
      </c>
      <c r="I137" s="63">
        <v>43.787323999999998</v>
      </c>
      <c r="J137" s="63">
        <v>1.3371759999999999</v>
      </c>
      <c r="K137" s="63">
        <v>3.9799999999999995E-2</v>
      </c>
      <c r="L137" s="63"/>
      <c r="M137" s="63">
        <v>0.32651999999999998</v>
      </c>
      <c r="O137" s="65">
        <f t="shared" si="97"/>
        <v>0.76140275391349665</v>
      </c>
      <c r="P137" s="65">
        <f t="shared" si="98"/>
        <v>3.8631574551426122E-2</v>
      </c>
      <c r="Q137" s="65">
        <f t="shared" si="99"/>
        <v>0.2260215457012805</v>
      </c>
      <c r="R137" s="65">
        <f t="shared" si="100"/>
        <v>-2.6055874166203308E-2</v>
      </c>
      <c r="S137" s="65">
        <f t="shared" si="101"/>
        <v>0.99999999999999978</v>
      </c>
      <c r="T137" s="65">
        <f t="shared" si="102"/>
        <v>0.2202819080246978</v>
      </c>
      <c r="U137" s="65">
        <f t="shared" si="103"/>
        <v>3.7650556391794002E-2</v>
      </c>
      <c r="V137" s="65">
        <f t="shared" si="104"/>
        <v>0.74206753558350824</v>
      </c>
      <c r="W137" s="66">
        <f t="shared" si="67"/>
        <v>1</v>
      </c>
      <c r="X137" s="67">
        <f t="shared" si="105"/>
        <v>0.47190800916190356</v>
      </c>
      <c r="Y137" s="67">
        <f t="shared" si="106"/>
        <v>0.74206753558350824</v>
      </c>
      <c r="Z137" s="67">
        <f t="shared" si="107"/>
        <v>1</v>
      </c>
      <c r="AA137" s="67">
        <f t="shared" si="108"/>
        <v>0</v>
      </c>
      <c r="AB137" s="67">
        <f t="shared" si="109"/>
        <v>0</v>
      </c>
      <c r="AC137" s="67">
        <f t="shared" si="110"/>
        <v>0</v>
      </c>
      <c r="AD137" s="67">
        <f>(G137+I137)/D137</f>
        <v>1.1858583608322117</v>
      </c>
      <c r="AE137" s="67">
        <f t="shared" si="111"/>
        <v>1</v>
      </c>
      <c r="AF137" s="67">
        <f t="shared" si="112"/>
        <v>0</v>
      </c>
      <c r="AG137" s="67">
        <f t="shared" si="113"/>
        <v>0</v>
      </c>
      <c r="AH137" s="67">
        <f t="shared" si="114"/>
        <v>0</v>
      </c>
      <c r="AI137" s="67">
        <f>G137+I137</f>
        <v>51.889528399999996</v>
      </c>
      <c r="AJ137" s="67">
        <f>D137/60.08</f>
        <v>0.72831118508655135</v>
      </c>
      <c r="AK137" s="68">
        <f>E137/79.9</f>
        <v>1.962453066332916E-4</v>
      </c>
      <c r="AL137" s="68">
        <f>F137/101.96</f>
        <v>1.7136249509611613E-2</v>
      </c>
      <c r="AM137" s="68">
        <f>G137/71.85</f>
        <v>0.11276554488517744</v>
      </c>
      <c r="AN137" s="68">
        <f>H137/70.94</f>
        <v>1.5668452213137862E-3</v>
      </c>
      <c r="AO137" s="68">
        <f>I137/40.3</f>
        <v>1.0865340942928039</v>
      </c>
      <c r="AP137" s="68">
        <f>J137/56.08</f>
        <v>2.3844079885877317E-2</v>
      </c>
      <c r="AQ137" s="68">
        <f>K137/61.98</f>
        <v>6.4214262665375922E-4</v>
      </c>
      <c r="AR137" s="68">
        <f>L137/94.2</f>
        <v>0</v>
      </c>
      <c r="AS137" s="68">
        <f>M137/(3*15.9994+2*52)</f>
        <v>2.1481833337500048E-3</v>
      </c>
      <c r="AT137" s="68">
        <f t="shared" si="115"/>
        <v>1.9731445701483725</v>
      </c>
      <c r="AU137" s="68">
        <f t="shared" si="116"/>
        <v>0.36911192221043654</v>
      </c>
      <c r="AV137" s="68">
        <f t="shared" si="117"/>
        <v>9.9458148988309939E-5</v>
      </c>
      <c r="AW137" s="68">
        <f t="shared" si="118"/>
        <v>8.684740980901889E-3</v>
      </c>
      <c r="AX137" s="68">
        <f t="shared" si="119"/>
        <v>5.7150168614709222E-2</v>
      </c>
      <c r="AY137" s="68">
        <f t="shared" si="120"/>
        <v>7.9408536253173059E-4</v>
      </c>
      <c r="AZ137" s="68">
        <f t="shared" si="121"/>
        <v>0.55066116833552692</v>
      </c>
      <c r="BA137" s="68">
        <f t="shared" si="122"/>
        <v>1.2084304539370035E-2</v>
      </c>
      <c r="BB137" s="68">
        <f t="shared" si="123"/>
        <v>3.2544124559786956E-4</v>
      </c>
      <c r="BC137" s="68">
        <f t="shared" si="124"/>
        <v>0</v>
      </c>
      <c r="BD137" s="68">
        <f t="shared" si="125"/>
        <v>1.0887105619374205E-3</v>
      </c>
      <c r="BE137" s="68">
        <f t="shared" si="68"/>
        <v>0.90597383572760126</v>
      </c>
      <c r="BF137" s="68">
        <f t="shared" si="126"/>
        <v>0.36996569030215792</v>
      </c>
      <c r="BG137" s="68">
        <f t="shared" si="127"/>
        <v>8.7048290742096201E-3</v>
      </c>
      <c r="BH137" s="68">
        <f t="shared" si="128"/>
        <v>0.60921722468793638</v>
      </c>
      <c r="BI137" s="68">
        <f t="shared" si="129"/>
        <v>1.2112255935696042E-2</v>
      </c>
      <c r="BJ137" s="68">
        <f t="shared" si="130"/>
        <v>1</v>
      </c>
      <c r="BK137" s="68">
        <f t="array" ref="BK137:BN137">MMULT(BF137:BI137,$Q$10:$T$13)</f>
        <v>0.24292021781192494</v>
      </c>
      <c r="BL137" s="68">
        <v>1.2325133388624721E-2</v>
      </c>
      <c r="BM137" s="68">
        <v>7.2110591706870564E-2</v>
      </c>
      <c r="BN137" s="68">
        <v>-8.3129442272194785E-3</v>
      </c>
      <c r="BO137" s="68">
        <f t="shared" si="131"/>
        <v>0.31904299868020075</v>
      </c>
      <c r="BP137" s="60">
        <v>72</v>
      </c>
      <c r="BQ137" s="60">
        <v>23.2</v>
      </c>
      <c r="BR137" s="61">
        <v>4.08</v>
      </c>
      <c r="BS137" s="60">
        <v>0.76</v>
      </c>
      <c r="BT137" s="67">
        <f t="shared" si="94"/>
        <v>99.28</v>
      </c>
      <c r="BU137" s="67">
        <f>BP137/$BT137</f>
        <v>0.72522159548751008</v>
      </c>
      <c r="BV137" s="67">
        <f>BQ137/$BT137</f>
        <v>0.23368251410153101</v>
      </c>
      <c r="BW137" s="67">
        <f>BR137/$BT137</f>
        <v>4.1095890410958902E-2</v>
      </c>
    </row>
    <row r="138" spans="1:75" s="64" customFormat="1" x14ac:dyDescent="0.15">
      <c r="A138" s="62" t="s">
        <v>210</v>
      </c>
      <c r="B138" s="62"/>
      <c r="C138" s="82" t="s">
        <v>169</v>
      </c>
      <c r="D138" s="63">
        <v>45.198249521800278</v>
      </c>
      <c r="E138" s="63">
        <v>3.5274822925457097E-2</v>
      </c>
      <c r="F138" s="63">
        <v>2.0521994444444442</v>
      </c>
      <c r="G138" s="63">
        <v>8.0923666403953991</v>
      </c>
      <c r="H138" s="63">
        <v>0.12861570492264415</v>
      </c>
      <c r="I138" s="63">
        <v>41.567791483825594</v>
      </c>
      <c r="J138" s="63">
        <v>1.8441737904360058</v>
      </c>
      <c r="K138" s="63">
        <v>5.2808597679324894E-2</v>
      </c>
      <c r="L138" s="63"/>
      <c r="M138" s="63">
        <v>0.25240468347398032</v>
      </c>
      <c r="O138" s="65">
        <f t="shared" si="97"/>
        <v>0.65374629024769626</v>
      </c>
      <c r="P138" s="65">
        <f t="shared" si="98"/>
        <v>5.4723805543198369E-2</v>
      </c>
      <c r="Q138" s="65">
        <f t="shared" si="99"/>
        <v>0.33332537839092424</v>
      </c>
      <c r="R138" s="65">
        <f t="shared" si="100"/>
        <v>-4.1795474181818927E-2</v>
      </c>
      <c r="S138" s="65">
        <f t="shared" si="101"/>
        <v>0.99999999999999978</v>
      </c>
      <c r="T138" s="65">
        <f t="shared" si="102"/>
        <v>0.31995279942322996</v>
      </c>
      <c r="U138" s="65">
        <f t="shared" si="103"/>
        <v>5.2528357916102567E-2</v>
      </c>
      <c r="V138" s="65">
        <f t="shared" si="104"/>
        <v>0.62751884266066749</v>
      </c>
      <c r="W138" s="66">
        <f t="shared" si="67"/>
        <v>1</v>
      </c>
      <c r="X138" s="67">
        <f t="shared" si="105"/>
        <v>0.42295269589760043</v>
      </c>
      <c r="Y138" s="67">
        <f t="shared" si="106"/>
        <v>0.62751884266066749</v>
      </c>
      <c r="Z138" s="67">
        <f t="shared" si="107"/>
        <v>1</v>
      </c>
      <c r="AA138" s="67">
        <f t="shared" si="108"/>
        <v>0</v>
      </c>
      <c r="AB138" s="67">
        <f t="shared" si="109"/>
        <v>0</v>
      </c>
      <c r="AC138" s="67">
        <f t="shared" si="110"/>
        <v>0</v>
      </c>
      <c r="AD138" s="67">
        <f>(G138+I138)/D138</f>
        <v>1.0987186152036401</v>
      </c>
      <c r="AE138" s="67">
        <f t="shared" si="111"/>
        <v>1</v>
      </c>
      <c r="AF138" s="67">
        <f t="shared" si="112"/>
        <v>0</v>
      </c>
      <c r="AG138" s="67">
        <f t="shared" si="113"/>
        <v>0</v>
      </c>
      <c r="AH138" s="67">
        <f t="shared" si="114"/>
        <v>0</v>
      </c>
      <c r="AI138" s="67">
        <f>G138+I138</f>
        <v>49.660158124220992</v>
      </c>
      <c r="AJ138" s="67">
        <f>D138/60.08</f>
        <v>0.75230109057590344</v>
      </c>
      <c r="AK138" s="68">
        <f>E138/79.9</f>
        <v>4.4148714550008882E-4</v>
      </c>
      <c r="AL138" s="68">
        <f>F138/101.96</f>
        <v>2.0127495532016912E-2</v>
      </c>
      <c r="AM138" s="68">
        <f>G138/71.85</f>
        <v>0.11262862408344328</v>
      </c>
      <c r="AN138" s="68">
        <f>H138/70.94</f>
        <v>1.813020932092531E-3</v>
      </c>
      <c r="AO138" s="68">
        <f>I138/40.3</f>
        <v>1.0314588457524962</v>
      </c>
      <c r="AP138" s="68">
        <f>J138/56.08</f>
        <v>3.2884696691084271E-2</v>
      </c>
      <c r="AQ138" s="68">
        <f>K138/61.98</f>
        <v>8.5202642270611325E-4</v>
      </c>
      <c r="AR138" s="68">
        <f>L138/94.2</f>
        <v>0</v>
      </c>
      <c r="AS138" s="68">
        <f>M138/(3*15.9994+2*52)</f>
        <v>1.6605767928434701E-3</v>
      </c>
      <c r="AT138" s="68">
        <f t="shared" si="115"/>
        <v>1.9541678639280864</v>
      </c>
      <c r="AU138" s="68">
        <f t="shared" si="116"/>
        <v>0.38497260366553043</v>
      </c>
      <c r="AV138" s="68">
        <f t="shared" si="117"/>
        <v>2.2592078891966446E-4</v>
      </c>
      <c r="AW138" s="68">
        <f t="shared" si="118"/>
        <v>1.0299778183619546E-2</v>
      </c>
      <c r="AX138" s="68">
        <f t="shared" si="119"/>
        <v>5.7635081490413881E-2</v>
      </c>
      <c r="AY138" s="68">
        <f t="shared" si="120"/>
        <v>9.2777133712974131E-4</v>
      </c>
      <c r="AZ138" s="68">
        <f t="shared" si="121"/>
        <v>0.52782509875029548</v>
      </c>
      <c r="BA138" s="68">
        <f t="shared" si="122"/>
        <v>1.6827979467937064E-2</v>
      </c>
      <c r="BB138" s="68">
        <f t="shared" si="123"/>
        <v>4.3600472530207771E-4</v>
      </c>
      <c r="BC138" s="68">
        <f t="shared" si="124"/>
        <v>0</v>
      </c>
      <c r="BD138" s="68">
        <f t="shared" si="125"/>
        <v>8.4976159085204338E-4</v>
      </c>
      <c r="BE138" s="68">
        <f t="shared" si="68"/>
        <v>0.9015559325200948</v>
      </c>
      <c r="BF138" s="68">
        <f t="shared" si="126"/>
        <v>0.38591402489151683</v>
      </c>
      <c r="BG138" s="68">
        <f t="shared" si="127"/>
        <v>1.0324965507893236E-2</v>
      </c>
      <c r="BH138" s="68">
        <f t="shared" si="128"/>
        <v>0.58689187858859304</v>
      </c>
      <c r="BI138" s="68">
        <f t="shared" si="129"/>
        <v>1.686913101199692E-2</v>
      </c>
      <c r="BJ138" s="68">
        <f t="shared" si="130"/>
        <v>1</v>
      </c>
      <c r="BK138" s="68">
        <f t="array" ref="BK138:BN138">MMULT(BF138:BI138,$Q$10:$T$13)</f>
        <v>0.20564061735542469</v>
      </c>
      <c r="BL138" s="68">
        <v>1.7213768282612722E-2</v>
      </c>
      <c r="BM138" s="68">
        <v>0.10484990525387038</v>
      </c>
      <c r="BN138" s="68">
        <v>-1.3147068276525864E-2</v>
      </c>
      <c r="BO138" s="68">
        <f t="shared" si="131"/>
        <v>0.31455722261538194</v>
      </c>
      <c r="BP138" s="60">
        <v>62.835443037974684</v>
      </c>
      <c r="BQ138" s="60">
        <v>29.873417721518987</v>
      </c>
      <c r="BR138" s="61">
        <v>6.5316455696202533</v>
      </c>
      <c r="BS138" s="60">
        <v>0.75949367088607589</v>
      </c>
      <c r="BT138" s="67">
        <f t="shared" si="94"/>
        <v>99.240506329113927</v>
      </c>
      <c r="BU138" s="67">
        <f>BP138/$BT138</f>
        <v>0.63316326530612244</v>
      </c>
      <c r="BV138" s="67">
        <f>BQ138/$BT138</f>
        <v>0.30102040816326531</v>
      </c>
      <c r="BW138" s="67">
        <f>BR138/$BT138</f>
        <v>6.5816326530612243E-2</v>
      </c>
    </row>
    <row r="139" spans="1:75" s="64" customFormat="1" x14ac:dyDescent="0.15">
      <c r="A139" s="62" t="s">
        <v>210</v>
      </c>
      <c r="B139" s="62"/>
      <c r="C139" s="69" t="s">
        <v>170</v>
      </c>
      <c r="D139" s="63">
        <v>43.104200000000006</v>
      </c>
      <c r="E139" s="63">
        <v>1.9300000000000001E-2</v>
      </c>
      <c r="F139" s="63">
        <v>1.4161999999999999</v>
      </c>
      <c r="G139" s="63">
        <v>8.6004044794664818</v>
      </c>
      <c r="H139" s="63">
        <v>0.14170000000000002</v>
      </c>
      <c r="I139" s="63">
        <v>44.939400000000006</v>
      </c>
      <c r="J139" s="63">
        <v>0.78509999999999991</v>
      </c>
      <c r="K139" s="63">
        <v>9.8999999999999991E-3</v>
      </c>
      <c r="L139" s="63"/>
      <c r="M139" s="63">
        <v>0.19350000000000003</v>
      </c>
      <c r="O139" s="65">
        <f t="shared" si="97"/>
        <v>0.81284078420278205</v>
      </c>
      <c r="P139" s="65">
        <f t="shared" si="98"/>
        <v>1.4575620300203845E-2</v>
      </c>
      <c r="Q139" s="65">
        <f t="shared" si="99"/>
        <v>0.19279453439355215</v>
      </c>
      <c r="R139" s="65">
        <f t="shared" si="100"/>
        <v>-2.0210938896538078E-2</v>
      </c>
      <c r="S139" s="65">
        <f t="shared" si="101"/>
        <v>1</v>
      </c>
      <c r="T139" s="65">
        <f t="shared" si="102"/>
        <v>0.18897516880389367</v>
      </c>
      <c r="U139" s="65">
        <f t="shared" si="103"/>
        <v>1.4286869258595543E-2</v>
      </c>
      <c r="V139" s="65">
        <f t="shared" si="104"/>
        <v>0.79673796193751079</v>
      </c>
      <c r="W139" s="66">
        <f t="shared" si="67"/>
        <v>1</v>
      </c>
      <c r="X139" s="67">
        <f t="shared" si="105"/>
        <v>0.47649393242286991</v>
      </c>
      <c r="Y139" s="67">
        <f t="shared" si="106"/>
        <v>0.79673796193751079</v>
      </c>
      <c r="Z139" s="67">
        <f t="shared" si="107"/>
        <v>1</v>
      </c>
      <c r="AA139" s="67">
        <f t="shared" si="108"/>
        <v>0</v>
      </c>
      <c r="AB139" s="67">
        <f t="shared" si="109"/>
        <v>0</v>
      </c>
      <c r="AC139" s="67">
        <f t="shared" si="110"/>
        <v>0</v>
      </c>
      <c r="AD139" s="67">
        <f>(G139+I139)/D139</f>
        <v>1.2421018016682013</v>
      </c>
      <c r="AE139" s="67">
        <f t="shared" si="111"/>
        <v>1</v>
      </c>
      <c r="AF139" s="67">
        <f t="shared" si="112"/>
        <v>0</v>
      </c>
      <c r="AG139" s="67">
        <f t="shared" si="113"/>
        <v>0</v>
      </c>
      <c r="AH139" s="67">
        <f t="shared" si="114"/>
        <v>0</v>
      </c>
      <c r="AI139" s="67">
        <f>G139+I139</f>
        <v>53.53980447946649</v>
      </c>
      <c r="AJ139" s="67">
        <f>D139/60.08</f>
        <v>0.71744673768308931</v>
      </c>
      <c r="AK139" s="68">
        <f>E139/79.9</f>
        <v>2.4155193992490614E-4</v>
      </c>
      <c r="AL139" s="68">
        <f>F139/101.96</f>
        <v>1.388976069046685E-2</v>
      </c>
      <c r="AM139" s="68">
        <f>G139/71.85</f>
        <v>0.11969943603989537</v>
      </c>
      <c r="AN139" s="68">
        <f>H139/70.94</f>
        <v>1.9974626444883002E-3</v>
      </c>
      <c r="AO139" s="68">
        <f>I139/40.3</f>
        <v>1.1151215880893302</v>
      </c>
      <c r="AP139" s="68">
        <f>J139/56.08</f>
        <v>1.3999643366619114E-2</v>
      </c>
      <c r="AQ139" s="68">
        <f>K139/61.98</f>
        <v>1.5972894482090997E-4</v>
      </c>
      <c r="AR139" s="68">
        <f>L139/94.2</f>
        <v>0</v>
      </c>
      <c r="AS139" s="68">
        <f>M139/(3*15.9994+2*52)</f>
        <v>1.2730413912796338E-3</v>
      </c>
      <c r="AT139" s="68">
        <f t="shared" si="115"/>
        <v>1.9838289507899147</v>
      </c>
      <c r="AU139" s="68">
        <f t="shared" si="116"/>
        <v>0.36164747842671546</v>
      </c>
      <c r="AV139" s="68">
        <f t="shared" si="117"/>
        <v>1.2176046721604993E-4</v>
      </c>
      <c r="AW139" s="68">
        <f t="shared" si="118"/>
        <v>7.0014910735808492E-3</v>
      </c>
      <c r="AX139" s="68">
        <f t="shared" si="119"/>
        <v>6.0337578999557308E-2</v>
      </c>
      <c r="AY139" s="68">
        <f t="shared" si="120"/>
        <v>1.0068724139210474E-3</v>
      </c>
      <c r="AZ139" s="68">
        <f t="shared" si="121"/>
        <v>0.56210571362279727</v>
      </c>
      <c r="BA139" s="68">
        <f t="shared" si="122"/>
        <v>7.0568802623052658E-3</v>
      </c>
      <c r="BB139" s="68">
        <f t="shared" si="123"/>
        <v>8.0515482323871527E-5</v>
      </c>
      <c r="BC139" s="68">
        <f t="shared" si="124"/>
        <v>0</v>
      </c>
      <c r="BD139" s="68">
        <f t="shared" si="125"/>
        <v>6.4170925158277292E-4</v>
      </c>
      <c r="BE139" s="68">
        <f t="shared" si="68"/>
        <v>0.90306333168865072</v>
      </c>
      <c r="BF139" s="68">
        <f t="shared" si="126"/>
        <v>0.36231807759970897</v>
      </c>
      <c r="BG139" s="68">
        <f t="shared" si="127"/>
        <v>7.0144738659511712E-3</v>
      </c>
      <c r="BH139" s="68">
        <f t="shared" si="128"/>
        <v>0.62359748277206539</v>
      </c>
      <c r="BI139" s="68">
        <f t="shared" si="129"/>
        <v>7.0699657622744719E-3</v>
      </c>
      <c r="BJ139" s="68">
        <f t="shared" si="130"/>
        <v>1</v>
      </c>
      <c r="BK139" s="68">
        <f t="array" ref="BK139:BN139">MMULT(BF139:BI139,$Q$10:$T$13)</f>
        <v>0.26167361126533878</v>
      </c>
      <c r="BL139" s="68">
        <v>4.6922537285422634E-3</v>
      </c>
      <c r="BM139" s="68">
        <v>6.2065342964378878E-2</v>
      </c>
      <c r="BN139" s="68">
        <v>-6.506402570962579E-3</v>
      </c>
      <c r="BO139" s="68">
        <f t="shared" si="131"/>
        <v>0.32192480538729734</v>
      </c>
      <c r="BP139" s="60">
        <v>78</v>
      </c>
      <c r="BQ139" s="60">
        <v>19</v>
      </c>
      <c r="BR139" s="61">
        <v>2</v>
      </c>
      <c r="BS139" s="60">
        <v>1</v>
      </c>
      <c r="BT139" s="67">
        <f t="shared" si="94"/>
        <v>99</v>
      </c>
      <c r="BU139" s="67">
        <f>BP139/$BT139</f>
        <v>0.78787878787878785</v>
      </c>
      <c r="BV139" s="67">
        <f>BQ139/$BT139</f>
        <v>0.19191919191919191</v>
      </c>
      <c r="BW139" s="67">
        <f>BR139/$BT139</f>
        <v>2.0202020202020204E-2</v>
      </c>
    </row>
    <row r="140" spans="1:75" s="64" customFormat="1" x14ac:dyDescent="0.15">
      <c r="A140" s="62" t="s">
        <v>210</v>
      </c>
      <c r="B140" s="62"/>
      <c r="C140" s="71" t="s">
        <v>171</v>
      </c>
      <c r="D140" s="63">
        <v>43.220220000000005</v>
      </c>
      <c r="E140" s="63">
        <v>2.0934000000000001E-2</v>
      </c>
      <c r="F140" s="63">
        <v>1.602036</v>
      </c>
      <c r="G140" s="63">
        <v>8.2712088000000001</v>
      </c>
      <c r="H140" s="63">
        <v>0.15445299999999998</v>
      </c>
      <c r="I140" s="63">
        <v>43.615062999999999</v>
      </c>
      <c r="J140" s="63">
        <v>2.0120100000000001</v>
      </c>
      <c r="K140" s="63">
        <v>4.7140000000000001E-2</v>
      </c>
      <c r="L140" s="63"/>
      <c r="M140" s="63">
        <v>0.231374</v>
      </c>
      <c r="O140" s="65">
        <f t="shared" si="97"/>
        <v>0.79145402462144321</v>
      </c>
      <c r="P140" s="65">
        <f t="shared" si="98"/>
        <v>8.0887370372405107E-2</v>
      </c>
      <c r="Q140" s="65">
        <f t="shared" si="99"/>
        <v>0.14981081907480048</v>
      </c>
      <c r="R140" s="65">
        <f t="shared" si="100"/>
        <v>-2.2152214068648902E-2</v>
      </c>
      <c r="S140" s="65">
        <f t="shared" si="101"/>
        <v>0.99999999999999989</v>
      </c>
      <c r="T140" s="65">
        <f t="shared" si="102"/>
        <v>0.14656409976209184</v>
      </c>
      <c r="U140" s="65">
        <f t="shared" si="103"/>
        <v>7.9134368892510784E-2</v>
      </c>
      <c r="V140" s="65">
        <f t="shared" si="104"/>
        <v>0.77430153134539736</v>
      </c>
      <c r="W140" s="66">
        <f t="shared" si="67"/>
        <v>1</v>
      </c>
      <c r="X140" s="67">
        <f t="shared" si="105"/>
        <v>0.53841969592068906</v>
      </c>
      <c r="Y140" s="67">
        <f t="shared" si="106"/>
        <v>0.77430153134539736</v>
      </c>
      <c r="Z140" s="67">
        <f t="shared" si="107"/>
        <v>1</v>
      </c>
      <c r="AA140" s="67">
        <f t="shared" si="108"/>
        <v>0</v>
      </c>
      <c r="AB140" s="67">
        <f t="shared" si="109"/>
        <v>0</v>
      </c>
      <c r="AC140" s="67">
        <f t="shared" si="110"/>
        <v>0</v>
      </c>
      <c r="AD140" s="67">
        <f>(G140+I140)/D140</f>
        <v>1.200509201480233</v>
      </c>
      <c r="AE140" s="67">
        <f t="shared" si="111"/>
        <v>1</v>
      </c>
      <c r="AF140" s="67">
        <f t="shared" si="112"/>
        <v>0</v>
      </c>
      <c r="AG140" s="67">
        <f t="shared" si="113"/>
        <v>0</v>
      </c>
      <c r="AH140" s="67">
        <f t="shared" si="114"/>
        <v>0</v>
      </c>
      <c r="AI140" s="67">
        <f>G140+I140</f>
        <v>51.886271800000003</v>
      </c>
      <c r="AJ140" s="67">
        <f>D140/60.08</f>
        <v>0.71937782956058594</v>
      </c>
      <c r="AK140" s="68">
        <f>E140/79.9</f>
        <v>2.6200250312891115E-4</v>
      </c>
      <c r="AL140" s="68">
        <f>F140/101.96</f>
        <v>1.5712397018438604E-2</v>
      </c>
      <c r="AM140" s="68">
        <f>G140/71.85</f>
        <v>0.11511772860125262</v>
      </c>
      <c r="AN140" s="68">
        <f>H140/70.94</f>
        <v>2.1772342824922467E-3</v>
      </c>
      <c r="AO140" s="68">
        <f>I140/40.3</f>
        <v>1.0822596277915633</v>
      </c>
      <c r="AP140" s="68">
        <f>J140/56.08</f>
        <v>3.5877496433666195E-2</v>
      </c>
      <c r="AQ140" s="68">
        <f>K140/61.98</f>
        <v>7.6056792513714113E-4</v>
      </c>
      <c r="AR140" s="68">
        <f>L140/94.2</f>
        <v>0</v>
      </c>
      <c r="AS140" s="68">
        <f>M140/(3*15.9994+2*52)</f>
        <v>1.5222153946559893E-3</v>
      </c>
      <c r="AT140" s="68">
        <f t="shared" si="115"/>
        <v>1.973067099510921</v>
      </c>
      <c r="AU140" s="68">
        <f t="shared" si="116"/>
        <v>0.36459876592078572</v>
      </c>
      <c r="AV140" s="68">
        <f t="shared" si="117"/>
        <v>1.3278945414165372E-4</v>
      </c>
      <c r="AW140" s="68">
        <f t="shared" si="118"/>
        <v>7.9634377474204279E-3</v>
      </c>
      <c r="AX140" s="68">
        <f t="shared" si="119"/>
        <v>5.8344558393268894E-2</v>
      </c>
      <c r="AY140" s="68">
        <f t="shared" si="120"/>
        <v>1.1034770601729329E-3</v>
      </c>
      <c r="AZ140" s="68">
        <f t="shared" si="121"/>
        <v>0.54851638246861001</v>
      </c>
      <c r="BA140" s="68">
        <f t="shared" si="122"/>
        <v>1.8183616990298718E-2</v>
      </c>
      <c r="BB140" s="68">
        <f t="shared" si="123"/>
        <v>3.854749416913742E-4</v>
      </c>
      <c r="BC140" s="68">
        <f t="shared" si="124"/>
        <v>0</v>
      </c>
      <c r="BD140" s="68">
        <f t="shared" si="125"/>
        <v>7.7149702361025243E-4</v>
      </c>
      <c r="BE140" s="68">
        <f t="shared" si="68"/>
        <v>0.90385843862284743</v>
      </c>
      <c r="BF140" s="68">
        <f t="shared" si="126"/>
        <v>0.36547343099913021</v>
      </c>
      <c r="BG140" s="68">
        <f t="shared" si="127"/>
        <v>7.9825418737979499E-3</v>
      </c>
      <c r="BH140" s="68">
        <f t="shared" si="128"/>
        <v>0.60831678800673317</v>
      </c>
      <c r="BI140" s="68">
        <f t="shared" si="129"/>
        <v>1.8227239120338676E-2</v>
      </c>
      <c r="BJ140" s="68">
        <f t="shared" si="130"/>
        <v>1</v>
      </c>
      <c r="BK140" s="68">
        <f t="array" ref="BK140:BN140">MMULT(BF140:BI140,$Q$10:$T$13)</f>
        <v>0.25367627436310231</v>
      </c>
      <c r="BL140" s="68">
        <v>2.5925961737214689E-2</v>
      </c>
      <c r="BM140" s="68">
        <v>4.8017255911178704E-2</v>
      </c>
      <c r="BN140" s="68">
        <v>-7.1002117103600385E-3</v>
      </c>
      <c r="BO140" s="68">
        <f t="shared" si="131"/>
        <v>0.32051928030113569</v>
      </c>
      <c r="BP140" s="60">
        <v>74.7</v>
      </c>
      <c r="BQ140" s="60">
        <v>16.600000000000001</v>
      </c>
      <c r="BR140" s="61">
        <v>8.1</v>
      </c>
      <c r="BS140" s="60">
        <v>0.56999999999999995</v>
      </c>
      <c r="BT140" s="67">
        <f t="shared" si="94"/>
        <v>99.4</v>
      </c>
      <c r="BU140" s="67">
        <f>BP140/$BT140</f>
        <v>0.75150905432595572</v>
      </c>
      <c r="BV140" s="67">
        <f>BQ140/$BT140</f>
        <v>0.16700201207243462</v>
      </c>
      <c r="BW140" s="67">
        <f>BR140/$BT140</f>
        <v>8.148893360160965E-2</v>
      </c>
    </row>
    <row r="141" spans="1:75" s="64" customFormat="1" x14ac:dyDescent="0.15">
      <c r="A141" s="62" t="s">
        <v>210</v>
      </c>
      <c r="B141" s="62"/>
      <c r="C141" s="71" t="s">
        <v>172</v>
      </c>
      <c r="D141" s="63">
        <v>44.638331999999998</v>
      </c>
      <c r="E141" s="63">
        <v>2.2723999999999998E-2</v>
      </c>
      <c r="F141" s="63">
        <v>2.0942089999999998</v>
      </c>
      <c r="G141" s="63">
        <v>8.1423950000000005</v>
      </c>
      <c r="H141" s="63">
        <v>0.16050800000000001</v>
      </c>
      <c r="I141" s="63">
        <v>41.820056999999998</v>
      </c>
      <c r="J141" s="63">
        <v>1.8786719999999999</v>
      </c>
      <c r="K141" s="63">
        <v>6.5135999999999999E-2</v>
      </c>
      <c r="L141" s="63"/>
      <c r="M141" s="63">
        <v>0.35191399999999995</v>
      </c>
      <c r="O141" s="65">
        <f t="shared" si="97"/>
        <v>0.6836769627418009</v>
      </c>
      <c r="P141" s="65">
        <f t="shared" si="98"/>
        <v>6.0280468556352988E-2</v>
      </c>
      <c r="Q141" s="65">
        <f t="shared" si="99"/>
        <v>0.29219298407911232</v>
      </c>
      <c r="R141" s="65">
        <f t="shared" si="100"/>
        <v>-3.6150415377266203E-2</v>
      </c>
      <c r="S141" s="65">
        <f t="shared" si="101"/>
        <v>0.99999999999999989</v>
      </c>
      <c r="T141" s="65">
        <f t="shared" si="102"/>
        <v>0.28199861694088474</v>
      </c>
      <c r="U141" s="65">
        <f t="shared" si="103"/>
        <v>5.8177333774850286E-2</v>
      </c>
      <c r="V141" s="65">
        <f t="shared" si="104"/>
        <v>0.65982404928426497</v>
      </c>
      <c r="W141" s="66">
        <f t="shared" si="67"/>
        <v>1</v>
      </c>
      <c r="X141" s="67">
        <f t="shared" si="105"/>
        <v>0.44812699110334825</v>
      </c>
      <c r="Y141" s="67">
        <f t="shared" si="106"/>
        <v>0.65982404928426497</v>
      </c>
      <c r="Z141" s="67">
        <f t="shared" si="107"/>
        <v>1</v>
      </c>
      <c r="AA141" s="67">
        <f t="shared" si="108"/>
        <v>0</v>
      </c>
      <c r="AB141" s="67">
        <f t="shared" si="109"/>
        <v>0</v>
      </c>
      <c r="AC141" s="67">
        <f t="shared" si="110"/>
        <v>0</v>
      </c>
      <c r="AD141" s="67">
        <f>(G141+I141)/D141</f>
        <v>1.1192723778298885</v>
      </c>
      <c r="AE141" s="67">
        <f t="shared" si="111"/>
        <v>1</v>
      </c>
      <c r="AF141" s="67">
        <f t="shared" si="112"/>
        <v>0</v>
      </c>
      <c r="AG141" s="67">
        <f t="shared" si="113"/>
        <v>0</v>
      </c>
      <c r="AH141" s="67">
        <f t="shared" si="114"/>
        <v>0</v>
      </c>
      <c r="AI141" s="67">
        <f>G141+I141</f>
        <v>49.962451999999999</v>
      </c>
      <c r="AJ141" s="67">
        <f>D141/60.08</f>
        <v>0.74298155792276965</v>
      </c>
      <c r="AK141" s="68">
        <f>E141/79.9</f>
        <v>2.8440550688360448E-4</v>
      </c>
      <c r="AL141" s="68">
        <f>F141/101.96</f>
        <v>2.0539515496273048E-2</v>
      </c>
      <c r="AM141" s="68">
        <f>G141/71.85</f>
        <v>0.11332491301322201</v>
      </c>
      <c r="AN141" s="68">
        <f>H141/70.94</f>
        <v>2.2625881026219342E-3</v>
      </c>
      <c r="AO141" s="68">
        <f>I141/40.3</f>
        <v>1.0377185359801488</v>
      </c>
      <c r="AP141" s="68">
        <f>J141/56.08</f>
        <v>3.3499857346647642E-2</v>
      </c>
      <c r="AQ141" s="68">
        <f>K141/61.98</f>
        <v>1.050919651500484E-3</v>
      </c>
      <c r="AR141" s="68">
        <f>L141/94.2</f>
        <v>0</v>
      </c>
      <c r="AS141" s="68">
        <f>M141/(3*15.9994+2*52)</f>
        <v>2.3152511016577824E-3</v>
      </c>
      <c r="AT141" s="68">
        <f t="shared" si="115"/>
        <v>1.9539775441217251</v>
      </c>
      <c r="AU141" s="68">
        <f t="shared" si="116"/>
        <v>0.38024058165761848</v>
      </c>
      <c r="AV141" s="68">
        <f t="shared" si="117"/>
        <v>1.455520856619871E-4</v>
      </c>
      <c r="AW141" s="68">
        <f t="shared" si="118"/>
        <v>1.0511643574443001E-2</v>
      </c>
      <c r="AX141" s="68">
        <f t="shared" si="119"/>
        <v>5.7997039604751111E-2</v>
      </c>
      <c r="AY141" s="68">
        <f t="shared" si="120"/>
        <v>1.1579396648792725E-3</v>
      </c>
      <c r="AZ141" s="68">
        <f t="shared" si="121"/>
        <v>0.53108007259447965</v>
      </c>
      <c r="BA141" s="68">
        <f t="shared" si="122"/>
        <v>1.7144443367544008E-2</v>
      </c>
      <c r="BB141" s="68">
        <f t="shared" si="123"/>
        <v>5.3783609471973334E-4</v>
      </c>
      <c r="BC141" s="68">
        <f t="shared" si="124"/>
        <v>0</v>
      </c>
      <c r="BD141" s="68">
        <f t="shared" si="125"/>
        <v>1.1848913559026814E-3</v>
      </c>
      <c r="BE141" s="68">
        <f t="shared" si="68"/>
        <v>0.9015459293805731</v>
      </c>
      <c r="BF141" s="68">
        <f t="shared" si="126"/>
        <v>0.38139476582116982</v>
      </c>
      <c r="BG141" s="68">
        <f t="shared" si="127"/>
        <v>1.0543550669928781E-2</v>
      </c>
      <c r="BH141" s="68">
        <f t="shared" si="128"/>
        <v>0.59086519981220187</v>
      </c>
      <c r="BI141" s="68">
        <f t="shared" si="129"/>
        <v>1.7196483696699457E-2</v>
      </c>
      <c r="BJ141" s="68">
        <f t="shared" si="130"/>
        <v>0.99999999999999989</v>
      </c>
      <c r="BK141" s="68">
        <f t="array" ref="BK141:BN141">MMULT(BF141:BI141,$Q$10:$T$13)</f>
        <v>0.21555391591744782</v>
      </c>
      <c r="BL141" s="68">
        <v>1.9005600245108299E-2</v>
      </c>
      <c r="BM141" s="68">
        <v>9.2124417457727897E-2</v>
      </c>
      <c r="BN141" s="68">
        <v>-1.1397727320461045E-2</v>
      </c>
      <c r="BO141" s="68">
        <f t="shared" si="131"/>
        <v>0.31528620629982296</v>
      </c>
      <c r="BP141" s="60">
        <v>65.5</v>
      </c>
      <c r="BQ141" s="60">
        <v>26.9</v>
      </c>
      <c r="BR141" s="61">
        <v>7.18</v>
      </c>
      <c r="BS141" s="60">
        <v>0.47</v>
      </c>
      <c r="BT141" s="67">
        <f t="shared" si="94"/>
        <v>99.580000000000013</v>
      </c>
      <c r="BU141" s="67">
        <f>BP141/$BT141</f>
        <v>0.6577626029323157</v>
      </c>
      <c r="BV141" s="67">
        <f>BQ141/$BT141</f>
        <v>0.27013456517372963</v>
      </c>
      <c r="BW141" s="67">
        <f>BR141/$BT141</f>
        <v>7.2102831893954597E-2</v>
      </c>
    </row>
    <row r="142" spans="1:75" s="64" customFormat="1" x14ac:dyDescent="0.15">
      <c r="A142" s="62" t="s">
        <v>210</v>
      </c>
      <c r="B142" s="62"/>
      <c r="C142" s="71" t="s">
        <v>173</v>
      </c>
      <c r="D142" s="63">
        <v>43.727640999999998</v>
      </c>
      <c r="E142" s="63">
        <v>1.7114000000000001E-2</v>
      </c>
      <c r="F142" s="63">
        <v>1.451832</v>
      </c>
      <c r="G142" s="63">
        <v>7.9156602000000005</v>
      </c>
      <c r="H142" s="63">
        <v>0.15245900000000001</v>
      </c>
      <c r="I142" s="63">
        <v>44.639946999999999</v>
      </c>
      <c r="J142" s="63">
        <v>1.0659689999999999</v>
      </c>
      <c r="K142" s="63">
        <v>1.1434E-2</v>
      </c>
      <c r="L142" s="63"/>
      <c r="M142" s="63">
        <v>0.18683599999999997</v>
      </c>
      <c r="O142" s="65">
        <f t="shared" si="97"/>
        <v>0.77724293330905458</v>
      </c>
      <c r="P142" s="65">
        <f t="shared" si="98"/>
        <v>2.579712475020144E-2</v>
      </c>
      <c r="Q142" s="65">
        <f t="shared" si="99"/>
        <v>0.22307145777207341</v>
      </c>
      <c r="R142" s="65">
        <f t="shared" si="100"/>
        <v>-2.6111515831329313E-2</v>
      </c>
      <c r="S142" s="65">
        <f t="shared" si="101"/>
        <v>1</v>
      </c>
      <c r="T142" s="65">
        <f t="shared" si="102"/>
        <v>0.21739494619290636</v>
      </c>
      <c r="U142" s="65">
        <f t="shared" si="103"/>
        <v>2.5140663906594272E-2</v>
      </c>
      <c r="V142" s="65">
        <f t="shared" si="104"/>
        <v>0.75746438990049947</v>
      </c>
      <c r="W142" s="66">
        <f t="shared" si="67"/>
        <v>1</v>
      </c>
      <c r="X142" s="67">
        <f t="shared" si="105"/>
        <v>0.46635220755876522</v>
      </c>
      <c r="Y142" s="67">
        <f t="shared" si="106"/>
        <v>0.75746438990049947</v>
      </c>
      <c r="Z142" s="67">
        <f t="shared" si="107"/>
        <v>1</v>
      </c>
      <c r="AA142" s="67">
        <f t="shared" si="108"/>
        <v>0</v>
      </c>
      <c r="AB142" s="67">
        <f t="shared" si="109"/>
        <v>0</v>
      </c>
      <c r="AC142" s="67">
        <f t="shared" si="110"/>
        <v>0</v>
      </c>
      <c r="AD142" s="67">
        <f>(G142+I142)/D142</f>
        <v>1.2018852606295409</v>
      </c>
      <c r="AE142" s="67">
        <f t="shared" si="111"/>
        <v>1</v>
      </c>
      <c r="AF142" s="67">
        <f t="shared" si="112"/>
        <v>0</v>
      </c>
      <c r="AG142" s="67">
        <f t="shared" si="113"/>
        <v>0</v>
      </c>
      <c r="AH142" s="67">
        <f t="shared" si="114"/>
        <v>0</v>
      </c>
      <c r="AI142" s="67">
        <f>G142+I142</f>
        <v>52.555607199999997</v>
      </c>
      <c r="AJ142" s="67">
        <f>D142/60.08</f>
        <v>0.72782358521970703</v>
      </c>
      <c r="AK142" s="68">
        <f>E142/79.9</f>
        <v>2.1419274092615768E-4</v>
      </c>
      <c r="AL142" s="68">
        <f>F142/101.96</f>
        <v>1.4239231071008239E-2</v>
      </c>
      <c r="AM142" s="68">
        <f>G142/71.85</f>
        <v>0.11016924425887267</v>
      </c>
      <c r="AN142" s="68">
        <f>H142/70.94</f>
        <v>2.1491260219904146E-3</v>
      </c>
      <c r="AO142" s="68">
        <f>I142/40.3</f>
        <v>1.1076909925558314</v>
      </c>
      <c r="AP142" s="68">
        <f>J142/56.08</f>
        <v>1.9008006419400855E-2</v>
      </c>
      <c r="AQ142" s="68">
        <f>K142/61.98</f>
        <v>1.8447886414972573E-4</v>
      </c>
      <c r="AR142" s="68">
        <f>L142/94.2</f>
        <v>0</v>
      </c>
      <c r="AS142" s="68">
        <f>M142/(3*15.9994+2*52)</f>
        <v>1.2291987668275018E-3</v>
      </c>
      <c r="AT142" s="68">
        <f t="shared" si="115"/>
        <v>1.982708055918714</v>
      </c>
      <c r="AU142" s="68">
        <f t="shared" si="116"/>
        <v>0.36708560448273375</v>
      </c>
      <c r="AV142" s="68">
        <f t="shared" si="117"/>
        <v>1.0803039826602643E-4</v>
      </c>
      <c r="AW142" s="68">
        <f t="shared" si="118"/>
        <v>7.181708385408412E-3</v>
      </c>
      <c r="AX142" s="68">
        <f t="shared" si="119"/>
        <v>5.5565035876058058E-2</v>
      </c>
      <c r="AY142" s="68">
        <f t="shared" si="120"/>
        <v>1.0839346799317807E-3</v>
      </c>
      <c r="AZ142" s="68">
        <f t="shared" si="121"/>
        <v>0.55867579155145364</v>
      </c>
      <c r="BA142" s="68">
        <f t="shared" si="122"/>
        <v>9.5868912029982364E-3</v>
      </c>
      <c r="BB142" s="68">
        <f t="shared" si="123"/>
        <v>9.3043886919723547E-5</v>
      </c>
      <c r="BC142" s="68">
        <f t="shared" si="124"/>
        <v>0</v>
      </c>
      <c r="BD142" s="68">
        <f t="shared" si="125"/>
        <v>6.1995953623032827E-4</v>
      </c>
      <c r="BE142" s="68">
        <f t="shared" si="68"/>
        <v>0.90953868027827334</v>
      </c>
      <c r="BF142" s="68">
        <f t="shared" si="126"/>
        <v>0.36778622565784153</v>
      </c>
      <c r="BG142" s="68">
        <f t="shared" si="127"/>
        <v>7.1954154251474296E-3</v>
      </c>
      <c r="BH142" s="68">
        <f t="shared" si="128"/>
        <v>0.61541317013192764</v>
      </c>
      <c r="BI142" s="68">
        <f t="shared" si="129"/>
        <v>9.6051887850833201E-3</v>
      </c>
      <c r="BJ142" s="68">
        <f t="shared" si="130"/>
        <v>0.99999999999999989</v>
      </c>
      <c r="BK142" s="68">
        <f t="array" ref="BK142:BN142">MMULT(BF142:BI142,$Q$10:$T$13)</f>
        <v>0.24925125571829332</v>
      </c>
      <c r="BL142" s="68">
        <v>8.272787647658715E-3</v>
      </c>
      <c r="BM142" s="68">
        <v>7.1535987761101996E-2</v>
      </c>
      <c r="BN142" s="68">
        <v>-8.3736085987404212E-3</v>
      </c>
      <c r="BO142" s="68">
        <f t="shared" si="131"/>
        <v>0.32068642252831359</v>
      </c>
      <c r="BP142" s="60">
        <v>74.3</v>
      </c>
      <c r="BQ142" s="60">
        <v>22.2</v>
      </c>
      <c r="BR142" s="61">
        <v>2.71</v>
      </c>
      <c r="BS142" s="60">
        <v>0.88</v>
      </c>
      <c r="BT142" s="67">
        <f t="shared" si="94"/>
        <v>99.21</v>
      </c>
      <c r="BU142" s="67">
        <f>BP142/$BT142</f>
        <v>0.74891643987501266</v>
      </c>
      <c r="BV142" s="67">
        <f>BQ142/$BT142</f>
        <v>0.22376776534623527</v>
      </c>
      <c r="BW142" s="67">
        <f>BR142/$BT142</f>
        <v>2.7315794778752144E-2</v>
      </c>
    </row>
    <row r="143" spans="1:75" s="64" customFormat="1" x14ac:dyDescent="0.15">
      <c r="A143" s="62" t="s">
        <v>210</v>
      </c>
      <c r="B143" s="62"/>
      <c r="C143" s="71" t="s">
        <v>174</v>
      </c>
      <c r="D143" s="63">
        <v>43.074071000000004</v>
      </c>
      <c r="E143" s="63">
        <v>2.6051999999999995E-2</v>
      </c>
      <c r="F143" s="63">
        <v>0.83820099999999986</v>
      </c>
      <c r="G143" s="63">
        <v>8.2569686000000022</v>
      </c>
      <c r="H143" s="63">
        <v>8.2267000000000007E-2</v>
      </c>
      <c r="I143" s="63">
        <v>45.909150000000004</v>
      </c>
      <c r="J143" s="63">
        <v>0.741066</v>
      </c>
      <c r="K143" s="63">
        <v>3.5926E-2</v>
      </c>
      <c r="L143" s="63"/>
      <c r="M143" s="63">
        <v>0.19768199999999997</v>
      </c>
      <c r="O143" s="65">
        <f t="shared" si="97"/>
        <v>0.83154695298443349</v>
      </c>
      <c r="P143" s="65">
        <f t="shared" si="98"/>
        <v>1.6057216322797226E-2</v>
      </c>
      <c r="Q143" s="65">
        <f t="shared" si="99"/>
        <v>0.17464895774262837</v>
      </c>
      <c r="R143" s="65">
        <f t="shared" si="100"/>
        <v>-2.2253127049859104E-2</v>
      </c>
      <c r="S143" s="65">
        <f t="shared" si="101"/>
        <v>1</v>
      </c>
      <c r="T143" s="65">
        <f t="shared" si="102"/>
        <v>0.17084707605312133</v>
      </c>
      <c r="U143" s="65">
        <f t="shared" si="103"/>
        <v>1.5707671512961836E-2</v>
      </c>
      <c r="V143" s="65">
        <f t="shared" si="104"/>
        <v>0.81344525243391685</v>
      </c>
      <c r="W143" s="66">
        <f t="shared" si="67"/>
        <v>1</v>
      </c>
      <c r="X143" s="67">
        <f t="shared" si="105"/>
        <v>0.48778049221644643</v>
      </c>
      <c r="Y143" s="67">
        <f t="shared" si="106"/>
        <v>0.81344525243391685</v>
      </c>
      <c r="Z143" s="67">
        <f t="shared" si="107"/>
        <v>1</v>
      </c>
      <c r="AA143" s="67">
        <f t="shared" si="108"/>
        <v>0</v>
      </c>
      <c r="AB143" s="67">
        <f t="shared" si="109"/>
        <v>0</v>
      </c>
      <c r="AC143" s="67">
        <f t="shared" si="110"/>
        <v>0</v>
      </c>
      <c r="AD143" s="67">
        <f>(G143+I143)/D143</f>
        <v>1.2575110116710353</v>
      </c>
      <c r="AE143" s="67">
        <f t="shared" si="111"/>
        <v>1</v>
      </c>
      <c r="AF143" s="67">
        <f t="shared" si="112"/>
        <v>0</v>
      </c>
      <c r="AG143" s="67">
        <f t="shared" si="113"/>
        <v>0</v>
      </c>
      <c r="AH143" s="67">
        <f t="shared" si="114"/>
        <v>0</v>
      </c>
      <c r="AI143" s="67">
        <f>G143+I143</f>
        <v>54.166118600000004</v>
      </c>
      <c r="AJ143" s="67">
        <f>D143/60.08</f>
        <v>0.71694525632490025</v>
      </c>
      <c r="AK143" s="68">
        <f>E143/79.9</f>
        <v>3.2605757196495612E-4</v>
      </c>
      <c r="AL143" s="68">
        <f>F143/101.96</f>
        <v>8.2208807375441333E-3</v>
      </c>
      <c r="AM143" s="68">
        <f>G143/71.85</f>
        <v>0.11491953514265836</v>
      </c>
      <c r="AN143" s="68">
        <f>H143/70.94</f>
        <v>1.1596701437834791E-3</v>
      </c>
      <c r="AO143" s="68">
        <f>I143/40.3</f>
        <v>1.1391848635235733</v>
      </c>
      <c r="AP143" s="68">
        <f>J143/56.08</f>
        <v>1.321444365192582E-2</v>
      </c>
      <c r="AQ143" s="68">
        <f>K143/61.98</f>
        <v>5.7963859309454662E-4</v>
      </c>
      <c r="AR143" s="68">
        <f>L143/94.2</f>
        <v>0</v>
      </c>
      <c r="AS143" s="68">
        <f>M143/(3*15.9994+2*52)</f>
        <v>1.3005548749919404E-3</v>
      </c>
      <c r="AT143" s="68">
        <f t="shared" si="115"/>
        <v>1.9958509005644369</v>
      </c>
      <c r="AU143" s="68">
        <f t="shared" si="116"/>
        <v>0.35921784343817686</v>
      </c>
      <c r="AV143" s="68">
        <f t="shared" si="117"/>
        <v>1.6336770039923591E-4</v>
      </c>
      <c r="AW143" s="68">
        <f t="shared" si="118"/>
        <v>4.1189854087894167E-3</v>
      </c>
      <c r="AX143" s="68">
        <f t="shared" si="119"/>
        <v>5.757921852286587E-2</v>
      </c>
      <c r="AY143" s="68">
        <f t="shared" si="120"/>
        <v>5.8104046923320698E-4</v>
      </c>
      <c r="AZ143" s="68">
        <f t="shared" si="121"/>
        <v>0.57077653606359369</v>
      </c>
      <c r="BA143" s="68">
        <f t="shared" si="122"/>
        <v>6.6209573311256402E-3</v>
      </c>
      <c r="BB143" s="68">
        <f t="shared" si="123"/>
        <v>2.9042179099181297E-4</v>
      </c>
      <c r="BC143" s="68">
        <f t="shared" si="124"/>
        <v>0</v>
      </c>
      <c r="BD143" s="68">
        <f t="shared" si="125"/>
        <v>6.5162927482415489E-4</v>
      </c>
      <c r="BE143" s="68">
        <f t="shared" si="68"/>
        <v>0.90836525630172593</v>
      </c>
      <c r="BF143" s="68">
        <f t="shared" si="126"/>
        <v>0.35982467308123695</v>
      </c>
      <c r="BG143" s="68">
        <f t="shared" si="127"/>
        <v>4.1259436445537142E-3</v>
      </c>
      <c r="BH143" s="68">
        <f t="shared" si="128"/>
        <v>0.62941724110567276</v>
      </c>
      <c r="BI143" s="68">
        <f t="shared" si="129"/>
        <v>6.6321421685365759E-3</v>
      </c>
      <c r="BJ143" s="68">
        <f t="shared" si="130"/>
        <v>1</v>
      </c>
      <c r="BK143" s="68">
        <f t="array" ref="BK143:BN143">MMULT(BF143:BI143,$Q$10:$T$13)</f>
        <v>0.2700318263992576</v>
      </c>
      <c r="BL143" s="68">
        <v>5.2143290706208323E-3</v>
      </c>
      <c r="BM143" s="68">
        <v>5.6714508866526445E-2</v>
      </c>
      <c r="BN143" s="68">
        <v>-7.2263538682952348E-3</v>
      </c>
      <c r="BO143" s="68">
        <f t="shared" si="131"/>
        <v>0.32473431046810963</v>
      </c>
      <c r="BP143" s="60">
        <v>81</v>
      </c>
      <c r="BQ143" s="60">
        <v>16.7</v>
      </c>
      <c r="BR143" s="61">
        <v>2.09</v>
      </c>
      <c r="BS143" s="60">
        <v>0.18</v>
      </c>
      <c r="BT143" s="67">
        <f t="shared" si="94"/>
        <v>99.79</v>
      </c>
      <c r="BU143" s="67">
        <f>BP143/$BT143</f>
        <v>0.81170457961719611</v>
      </c>
      <c r="BV143" s="67">
        <f>BQ143/$BT143</f>
        <v>0.16735143801984165</v>
      </c>
      <c r="BW143" s="67">
        <f>BR143/$BT143</f>
        <v>2.0943982362962219E-2</v>
      </c>
    </row>
    <row r="144" spans="1:75" s="64" customFormat="1" x14ac:dyDescent="0.15">
      <c r="A144" s="62" t="s">
        <v>210</v>
      </c>
      <c r="B144" s="62"/>
      <c r="C144" s="71" t="s">
        <v>175</v>
      </c>
      <c r="D144" s="63">
        <v>42.948239999999998</v>
      </c>
      <c r="E144" s="63">
        <v>1.3600000000000001E-2</v>
      </c>
      <c r="F144" s="63">
        <v>1.05376</v>
      </c>
      <c r="G144" s="63">
        <v>7.6755208026932458</v>
      </c>
      <c r="H144" s="63">
        <v>0.1198</v>
      </c>
      <c r="I144" s="63">
        <v>45.74687999999999</v>
      </c>
      <c r="J144" s="63">
        <v>1.3189200000000001</v>
      </c>
      <c r="K144" s="63">
        <v>3.2000000000000001E-2</v>
      </c>
      <c r="L144" s="63"/>
      <c r="M144" s="63">
        <v>0.23648</v>
      </c>
      <c r="O144" s="65">
        <f t="shared" si="97"/>
        <v>0.83523392930106011</v>
      </c>
      <c r="P144" s="65">
        <f t="shared" si="98"/>
        <v>4.7828820068285198E-2</v>
      </c>
      <c r="Q144" s="65">
        <f t="shared" si="99"/>
        <v>0.13658869203342891</v>
      </c>
      <c r="R144" s="65">
        <f t="shared" si="100"/>
        <v>-1.9651441402774212E-2</v>
      </c>
      <c r="S144" s="65">
        <f t="shared" si="101"/>
        <v>1</v>
      </c>
      <c r="T144" s="65">
        <f t="shared" si="102"/>
        <v>0.13395625846957912</v>
      </c>
      <c r="U144" s="65">
        <f t="shared" si="103"/>
        <v>4.6907029330027945E-2</v>
      </c>
      <c r="V144" s="65">
        <f t="shared" si="104"/>
        <v>0.81913671220039297</v>
      </c>
      <c r="W144" s="66">
        <f t="shared" si="67"/>
        <v>1</v>
      </c>
      <c r="X144" s="67">
        <f t="shared" si="105"/>
        <v>0.5270923733131565</v>
      </c>
      <c r="Y144" s="67">
        <f t="shared" si="106"/>
        <v>0.81913671220039297</v>
      </c>
      <c r="Z144" s="67">
        <f t="shared" si="107"/>
        <v>1</v>
      </c>
      <c r="AA144" s="67">
        <f t="shared" si="108"/>
        <v>0</v>
      </c>
      <c r="AB144" s="67">
        <f t="shared" si="109"/>
        <v>0</v>
      </c>
      <c r="AC144" s="67">
        <f t="shared" si="110"/>
        <v>0</v>
      </c>
      <c r="AD144" s="67">
        <f>(G144+I144)/D144</f>
        <v>1.2438786968381763</v>
      </c>
      <c r="AE144" s="67">
        <f t="shared" si="111"/>
        <v>1</v>
      </c>
      <c r="AF144" s="67">
        <f t="shared" si="112"/>
        <v>0</v>
      </c>
      <c r="AG144" s="67">
        <f t="shared" si="113"/>
        <v>0</v>
      </c>
      <c r="AH144" s="67">
        <f t="shared" si="114"/>
        <v>0</v>
      </c>
      <c r="AI144" s="67">
        <f>G144+I144</f>
        <v>53.422400802693232</v>
      </c>
      <c r="AJ144" s="67">
        <f>D144/60.08</f>
        <v>0.71485086551264976</v>
      </c>
      <c r="AK144" s="68">
        <f>E144/79.9</f>
        <v>1.7021276595744682E-4</v>
      </c>
      <c r="AL144" s="68">
        <f>F144/101.96</f>
        <v>1.0335033346410357E-2</v>
      </c>
      <c r="AM144" s="68">
        <f>G144/71.85</f>
        <v>0.1068270118676861</v>
      </c>
      <c r="AN144" s="68">
        <f>H144/70.94</f>
        <v>1.6887510572314633E-3</v>
      </c>
      <c r="AO144" s="68">
        <f>I144/40.3</f>
        <v>1.1351583126550866</v>
      </c>
      <c r="AP144" s="68">
        <f>J144/56.08</f>
        <v>2.3518544935805994E-2</v>
      </c>
      <c r="AQ144" s="68">
        <f>K144/61.98</f>
        <v>5.1629557921910297E-4</v>
      </c>
      <c r="AR144" s="68">
        <f>L144/94.2</f>
        <v>0</v>
      </c>
      <c r="AS144" s="68">
        <f>M144/(3*15.9994+2*52)</f>
        <v>1.5558078977251047E-3</v>
      </c>
      <c r="AT144" s="68">
        <f t="shared" si="115"/>
        <v>1.9946208356177719</v>
      </c>
      <c r="AU144" s="68">
        <f t="shared" si="116"/>
        <v>0.35838935037056646</v>
      </c>
      <c r="AV144" s="68">
        <f t="shared" si="117"/>
        <v>8.5335900898041452E-5</v>
      </c>
      <c r="AW144" s="68">
        <f t="shared" si="118"/>
        <v>5.1814526158849641E-3</v>
      </c>
      <c r="AX144" s="68">
        <f t="shared" si="119"/>
        <v>5.355755337560171E-2</v>
      </c>
      <c r="AY144" s="68">
        <f t="shared" si="120"/>
        <v>8.4665267056053043E-4</v>
      </c>
      <c r="AZ144" s="68">
        <f t="shared" si="121"/>
        <v>0.56910982397489418</v>
      </c>
      <c r="BA144" s="68">
        <f t="shared" si="122"/>
        <v>1.1790985291959939E-2</v>
      </c>
      <c r="BB144" s="68">
        <f t="shared" si="123"/>
        <v>2.5884397174623738E-4</v>
      </c>
      <c r="BC144" s="68">
        <f t="shared" si="124"/>
        <v>0</v>
      </c>
      <c r="BD144" s="68">
        <f t="shared" si="125"/>
        <v>7.8000182788787599E-4</v>
      </c>
      <c r="BE144" s="68">
        <f t="shared" si="68"/>
        <v>0.91398689681882195</v>
      </c>
      <c r="BF144" s="68">
        <f t="shared" si="126"/>
        <v>0.35909707122108769</v>
      </c>
      <c r="BG144" s="68">
        <f t="shared" si="127"/>
        <v>5.1916845662720442E-3</v>
      </c>
      <c r="BH144" s="68">
        <f t="shared" si="128"/>
        <v>0.62389697495275354</v>
      </c>
      <c r="BI144" s="68">
        <f t="shared" si="129"/>
        <v>1.1814269259886668E-2</v>
      </c>
      <c r="BJ144" s="68">
        <f t="shared" si="130"/>
        <v>1</v>
      </c>
      <c r="BK144" s="68">
        <f t="array" ref="BK144:BN144">MMULT(BF144:BI144,$Q$10:$T$13)</f>
        <v>0.27063854328114223</v>
      </c>
      <c r="BL144" s="68">
        <v>1.5497840468440532E-2</v>
      </c>
      <c r="BM144" s="68">
        <v>4.4258456635661053E-2</v>
      </c>
      <c r="BN144" s="68">
        <v>-6.3676022824792457E-3</v>
      </c>
      <c r="BO144" s="68">
        <f t="shared" si="131"/>
        <v>0.32402723810276457</v>
      </c>
      <c r="BP144" s="60">
        <v>78</v>
      </c>
      <c r="BQ144" s="60">
        <v>17.2</v>
      </c>
      <c r="BR144" s="61">
        <v>4.4000000000000004</v>
      </c>
      <c r="BS144" s="60">
        <v>0.2</v>
      </c>
      <c r="BT144" s="67">
        <f t="shared" si="94"/>
        <v>99.600000000000009</v>
      </c>
      <c r="BU144" s="67">
        <f>BP144/$BT144</f>
        <v>0.7831325301204819</v>
      </c>
      <c r="BV144" s="67">
        <f>BQ144/$BT144</f>
        <v>0.17269076305220882</v>
      </c>
      <c r="BW144" s="67">
        <f>BR144/$BT144</f>
        <v>4.4176706827309238E-2</v>
      </c>
    </row>
    <row r="145" spans="1:75" s="64" customFormat="1" x14ac:dyDescent="0.15">
      <c r="A145" s="62" t="s">
        <v>210</v>
      </c>
      <c r="B145" s="62"/>
      <c r="C145" s="69" t="s">
        <v>176</v>
      </c>
      <c r="D145" s="63">
        <v>43.168100000000003</v>
      </c>
      <c r="E145" s="63">
        <v>1.3600000000000001E-2</v>
      </c>
      <c r="F145" s="63">
        <v>1.3108</v>
      </c>
      <c r="G145" s="63">
        <v>8.5010037364597668</v>
      </c>
      <c r="H145" s="63">
        <v>0.14380000000000001</v>
      </c>
      <c r="I145" s="63">
        <v>45.284500000000001</v>
      </c>
      <c r="J145" s="63">
        <v>0.5403</v>
      </c>
      <c r="K145" s="63">
        <v>1.01E-2</v>
      </c>
      <c r="L145" s="63"/>
      <c r="M145" s="63">
        <v>0.16729999999999998</v>
      </c>
      <c r="O145" s="65">
        <f t="shared" si="97"/>
        <v>0.81324417258561843</v>
      </c>
      <c r="P145" s="65">
        <f t="shared" si="98"/>
        <v>1.2439973364168177E-3</v>
      </c>
      <c r="Q145" s="65">
        <f t="shared" si="99"/>
        <v>0.20663801037933899</v>
      </c>
      <c r="R145" s="65">
        <f t="shared" si="100"/>
        <v>-2.1126180301374156E-2</v>
      </c>
      <c r="S145" s="65">
        <f t="shared" si="101"/>
        <v>1</v>
      </c>
      <c r="T145" s="65">
        <f t="shared" si="102"/>
        <v>0.20236285619310243</v>
      </c>
      <c r="U145" s="65">
        <f t="shared" si="103"/>
        <v>1.2182601527753068E-3</v>
      </c>
      <c r="V145" s="65">
        <f t="shared" si="104"/>
        <v>0.79641888365412228</v>
      </c>
      <c r="W145" s="66">
        <f t="shared" si="67"/>
        <v>1</v>
      </c>
      <c r="X145" s="67">
        <f t="shared" si="105"/>
        <v>0.46121938251970435</v>
      </c>
      <c r="Y145" s="67">
        <f t="shared" si="106"/>
        <v>0.79641888365412228</v>
      </c>
      <c r="Z145" s="67">
        <f t="shared" si="107"/>
        <v>1</v>
      </c>
      <c r="AA145" s="67">
        <f t="shared" si="108"/>
        <v>0</v>
      </c>
      <c r="AB145" s="67">
        <f t="shared" si="109"/>
        <v>0</v>
      </c>
      <c r="AC145" s="67">
        <f t="shared" si="110"/>
        <v>0</v>
      </c>
      <c r="AD145" s="67">
        <f>(G145+I145)/D145</f>
        <v>1.2459548540811332</v>
      </c>
      <c r="AE145" s="67">
        <f t="shared" si="111"/>
        <v>1</v>
      </c>
      <c r="AF145" s="67">
        <f t="shared" si="112"/>
        <v>0</v>
      </c>
      <c r="AG145" s="67">
        <f t="shared" si="113"/>
        <v>0</v>
      </c>
      <c r="AH145" s="67">
        <f t="shared" si="114"/>
        <v>0</v>
      </c>
      <c r="AI145" s="67">
        <f>G145+I145</f>
        <v>53.785503736459766</v>
      </c>
      <c r="AJ145" s="67">
        <f>D145/60.08</f>
        <v>0.71851031957390155</v>
      </c>
      <c r="AK145" s="68">
        <f>E145/79.9</f>
        <v>1.7021276595744682E-4</v>
      </c>
      <c r="AL145" s="68">
        <f>F145/101.96</f>
        <v>1.2856021969399766E-2</v>
      </c>
      <c r="AM145" s="68">
        <f>G145/71.85</f>
        <v>0.11831598798134679</v>
      </c>
      <c r="AN145" s="68">
        <f>H145/70.94</f>
        <v>2.0270651254581337E-3</v>
      </c>
      <c r="AO145" s="68">
        <f>I145/40.3</f>
        <v>1.1236848635235732</v>
      </c>
      <c r="AP145" s="68">
        <f>J145/56.08</f>
        <v>9.6344507845934381E-3</v>
      </c>
      <c r="AQ145" s="68">
        <f>K145/61.98</f>
        <v>1.6295579219102936E-4</v>
      </c>
      <c r="AR145" s="68">
        <f>L145/94.2</f>
        <v>0</v>
      </c>
      <c r="AS145" s="68">
        <f>M145/(3*15.9994+2*52)</f>
        <v>1.1006709289978433E-3</v>
      </c>
      <c r="AT145" s="68">
        <f t="shared" si="115"/>
        <v>1.986462548445419</v>
      </c>
      <c r="AU145" s="68">
        <f t="shared" si="116"/>
        <v>0.36170343112494058</v>
      </c>
      <c r="AV145" s="68">
        <f t="shared" si="117"/>
        <v>8.5686370523649298E-5</v>
      </c>
      <c r="AW145" s="68">
        <f t="shared" si="118"/>
        <v>6.4718169388397126E-3</v>
      </c>
      <c r="AX145" s="68">
        <f t="shared" si="119"/>
        <v>5.9561147062117743E-2</v>
      </c>
      <c r="AY145" s="68">
        <f t="shared" si="120"/>
        <v>1.0204396388164931E-3</v>
      </c>
      <c r="AZ145" s="68">
        <f t="shared" si="121"/>
        <v>0.56567130571022095</v>
      </c>
      <c r="BA145" s="68">
        <f t="shared" si="122"/>
        <v>4.8500540783581545E-3</v>
      </c>
      <c r="BB145" s="68">
        <f t="shared" si="123"/>
        <v>8.2033156033350105E-5</v>
      </c>
      <c r="BC145" s="68">
        <f t="shared" si="124"/>
        <v>0</v>
      </c>
      <c r="BD145" s="68">
        <f t="shared" si="125"/>
        <v>5.5408592014947111E-4</v>
      </c>
      <c r="BE145" s="68">
        <f t="shared" si="68"/>
        <v>0.90473759511679519</v>
      </c>
      <c r="BF145" s="68">
        <f t="shared" si="126"/>
        <v>0.36233470698750392</v>
      </c>
      <c r="BG145" s="68">
        <f t="shared" si="127"/>
        <v>6.4831121090506002E-3</v>
      </c>
      <c r="BH145" s="68">
        <f t="shared" si="128"/>
        <v>0.62632366209456969</v>
      </c>
      <c r="BI145" s="68">
        <f t="shared" si="129"/>
        <v>4.8585188088758387E-3</v>
      </c>
      <c r="BJ145" s="68">
        <f t="shared" si="130"/>
        <v>1</v>
      </c>
      <c r="BK145" s="68">
        <f t="array" ref="BK145:BN145">MMULT(BF145:BI145,$Q$10:$T$13)</f>
        <v>0.26214646872330261</v>
      </c>
      <c r="BL145" s="68">
        <v>4.0099827313368197E-4</v>
      </c>
      <c r="BM145" s="68">
        <v>6.6609053653255534E-2</v>
      </c>
      <c r="BN145" s="68">
        <v>-6.8099517344330854E-3</v>
      </c>
      <c r="BO145" s="68">
        <f t="shared" si="131"/>
        <v>0.3223465689152587</v>
      </c>
      <c r="BP145" s="60">
        <v>79</v>
      </c>
      <c r="BQ145" s="60">
        <v>19</v>
      </c>
      <c r="BR145" s="61">
        <v>1</v>
      </c>
      <c r="BS145" s="60">
        <v>1</v>
      </c>
      <c r="BT145" s="67">
        <f t="shared" si="94"/>
        <v>99</v>
      </c>
      <c r="BU145" s="67">
        <f>BP145/$BT145</f>
        <v>0.79797979797979801</v>
      </c>
      <c r="BV145" s="67">
        <f>BQ145/$BT145</f>
        <v>0.19191919191919191</v>
      </c>
      <c r="BW145" s="67">
        <f>BR145/$BT145</f>
        <v>1.0101010101010102E-2</v>
      </c>
    </row>
    <row r="146" spans="1:75" s="64" customFormat="1" x14ac:dyDescent="0.15">
      <c r="A146" s="62" t="s">
        <v>210</v>
      </c>
      <c r="B146" s="62"/>
      <c r="C146" s="69" t="s">
        <v>177</v>
      </c>
      <c r="D146" s="63">
        <v>42.401999999999994</v>
      </c>
      <c r="E146" s="63">
        <v>6.0000000000000001E-3</v>
      </c>
      <c r="F146" s="63">
        <v>0.66749999999999998</v>
      </c>
      <c r="G146" s="63">
        <v>8.7185000000000006</v>
      </c>
      <c r="H146" s="63">
        <v>0.13</v>
      </c>
      <c r="I146" s="63">
        <v>46.658499999999997</v>
      </c>
      <c r="J146" s="63">
        <v>0.38399999999999995</v>
      </c>
      <c r="K146" s="63">
        <v>0</v>
      </c>
      <c r="L146" s="63"/>
      <c r="M146" s="63">
        <v>0.13650000000000001</v>
      </c>
      <c r="O146" s="65">
        <f t="shared" si="97"/>
        <v>0.87445858055319692</v>
      </c>
      <c r="P146" s="65">
        <f t="shared" si="98"/>
        <v>2.3687722471084157E-3</v>
      </c>
      <c r="Q146" s="65">
        <f t="shared" si="99"/>
        <v>0.13942891833577231</v>
      </c>
      <c r="R146" s="65">
        <f t="shared" si="100"/>
        <v>-1.625627113607761E-2</v>
      </c>
      <c r="S146" s="65">
        <f t="shared" si="101"/>
        <v>1</v>
      </c>
      <c r="T146" s="65">
        <f t="shared" si="102"/>
        <v>0.13719858100349439</v>
      </c>
      <c r="U146" s="65">
        <f t="shared" si="103"/>
        <v>2.3308808165683976E-3</v>
      </c>
      <c r="V146" s="65">
        <f t="shared" si="104"/>
        <v>0.86047053817993724</v>
      </c>
      <c r="W146" s="66">
        <f t="shared" si="67"/>
        <v>1</v>
      </c>
      <c r="X146" s="67">
        <f t="shared" si="105"/>
        <v>0.49948436618171826</v>
      </c>
      <c r="Y146" s="67">
        <f t="shared" si="106"/>
        <v>0.86047053817993724</v>
      </c>
      <c r="Z146" s="67">
        <f t="shared" si="107"/>
        <v>1</v>
      </c>
      <c r="AA146" s="67">
        <f t="shared" si="108"/>
        <v>0</v>
      </c>
      <c r="AB146" s="67">
        <f t="shared" si="109"/>
        <v>0</v>
      </c>
      <c r="AC146" s="67">
        <f t="shared" si="110"/>
        <v>0</v>
      </c>
      <c r="AD146" s="67">
        <f>(G146+I146)/D146</f>
        <v>1.3059997169944815</v>
      </c>
      <c r="AE146" s="67">
        <f t="shared" si="111"/>
        <v>1</v>
      </c>
      <c r="AF146" s="67">
        <f t="shared" si="112"/>
        <v>0</v>
      </c>
      <c r="AG146" s="67">
        <f t="shared" si="113"/>
        <v>0</v>
      </c>
      <c r="AH146" s="67">
        <f t="shared" si="114"/>
        <v>0</v>
      </c>
      <c r="AI146" s="67">
        <f>G146+I146</f>
        <v>55.376999999999995</v>
      </c>
      <c r="AJ146" s="67">
        <f>D146/60.08</f>
        <v>0.70575898801597858</v>
      </c>
      <c r="AK146" s="68">
        <f>E146/79.9</f>
        <v>7.5093867334167711E-5</v>
      </c>
      <c r="AL146" s="68">
        <f>F146/101.96</f>
        <v>6.5466849744998043E-3</v>
      </c>
      <c r="AM146" s="68">
        <f>G146/71.85</f>
        <v>0.12134307585247044</v>
      </c>
      <c r="AN146" s="68">
        <f>H146/70.94</f>
        <v>1.8325345362277983E-3</v>
      </c>
      <c r="AO146" s="68">
        <f>I146/40.3</f>
        <v>1.1577791563275435</v>
      </c>
      <c r="AP146" s="68">
        <f>J146/56.08</f>
        <v>6.8473609129814546E-3</v>
      </c>
      <c r="AQ146" s="68">
        <f>K146/61.98</f>
        <v>0</v>
      </c>
      <c r="AR146" s="68">
        <f>L146/94.2</f>
        <v>0</v>
      </c>
      <c r="AS146" s="68">
        <f>M146/(3*15.9994+2*52)</f>
        <v>8.9803695043757104E-4</v>
      </c>
      <c r="AT146" s="68">
        <f t="shared" si="115"/>
        <v>2.0010809314374733</v>
      </c>
      <c r="AU146" s="68">
        <f t="shared" si="116"/>
        <v>0.35268887776018021</v>
      </c>
      <c r="AV146" s="68">
        <f t="shared" si="117"/>
        <v>3.7526651798247936E-5</v>
      </c>
      <c r="AW146" s="68">
        <f t="shared" si="118"/>
        <v>3.2715743134871631E-3</v>
      </c>
      <c r="AX146" s="68">
        <f t="shared" si="119"/>
        <v>6.063876475265987E-2</v>
      </c>
      <c r="AY146" s="68">
        <f t="shared" si="120"/>
        <v>9.1577232456630322E-4</v>
      </c>
      <c r="AZ146" s="68">
        <f t="shared" si="121"/>
        <v>0.5785768771959936</v>
      </c>
      <c r="BA146" s="68">
        <f t="shared" si="122"/>
        <v>3.4218310740998683E-3</v>
      </c>
      <c r="BB146" s="68">
        <f t="shared" si="123"/>
        <v>0</v>
      </c>
      <c r="BC146" s="68">
        <f t="shared" si="124"/>
        <v>0</v>
      </c>
      <c r="BD146" s="68">
        <f t="shared" si="125"/>
        <v>4.487759272147317E-4</v>
      </c>
      <c r="BE146" s="68">
        <f t="shared" si="68"/>
        <v>0.90513566819516156</v>
      </c>
      <c r="BF146" s="68">
        <f t="shared" si="126"/>
        <v>0.35318406827865773</v>
      </c>
      <c r="BG146" s="68">
        <f t="shared" si="127"/>
        <v>3.2761677460638348E-3</v>
      </c>
      <c r="BH146" s="68">
        <f t="shared" si="128"/>
        <v>0.64011312850157709</v>
      </c>
      <c r="BI146" s="68">
        <f t="shared" si="129"/>
        <v>3.4266354737012596E-3</v>
      </c>
      <c r="BJ146" s="68">
        <f t="shared" si="130"/>
        <v>0.99999999999999989</v>
      </c>
      <c r="BK146" s="68">
        <f t="array" ref="BK146:BN146">MMULT(BF146:BI146,$Q$10:$T$13)</f>
        <v>0.28572256601958534</v>
      </c>
      <c r="BL146" s="68">
        <v>7.7397797884450233E-4</v>
      </c>
      <c r="BM146" s="68">
        <v>4.555731879150858E-2</v>
      </c>
      <c r="BN146" s="68">
        <v>-5.3116106425210533E-3</v>
      </c>
      <c r="BO146" s="68">
        <f t="shared" si="131"/>
        <v>0.32674225214741737</v>
      </c>
      <c r="BP146" s="60">
        <v>85</v>
      </c>
      <c r="BQ146" s="60">
        <v>15</v>
      </c>
      <c r="BR146" s="61">
        <v>0</v>
      </c>
      <c r="BS146" s="60">
        <v>0.5</v>
      </c>
      <c r="BT146" s="67">
        <f t="shared" si="94"/>
        <v>100</v>
      </c>
      <c r="BU146" s="67">
        <f>BP146/$BT146</f>
        <v>0.85</v>
      </c>
      <c r="BV146" s="67">
        <f>BQ146/$BT146</f>
        <v>0.15</v>
      </c>
      <c r="BW146" s="67">
        <f>BR146/$BT146</f>
        <v>0</v>
      </c>
    </row>
    <row r="147" spans="1:75" s="64" customFormat="1" x14ac:dyDescent="0.15">
      <c r="A147" s="62" t="s">
        <v>210</v>
      </c>
      <c r="B147" s="62"/>
      <c r="C147" s="69" t="s">
        <v>178</v>
      </c>
      <c r="D147" s="63">
        <v>42.377200000000002</v>
      </c>
      <c r="E147" s="63">
        <v>1.3100000000000002E-2</v>
      </c>
      <c r="F147" s="63">
        <v>1.2617</v>
      </c>
      <c r="G147" s="63">
        <v>8.7630036880333346</v>
      </c>
      <c r="H147" s="63">
        <v>0.13269999999999998</v>
      </c>
      <c r="I147" s="63">
        <v>45.420699999999997</v>
      </c>
      <c r="J147" s="63">
        <v>0.97689999999999999</v>
      </c>
      <c r="K147" s="63">
        <v>6.5000000000000006E-3</v>
      </c>
      <c r="L147" s="63"/>
      <c r="M147" s="63">
        <v>0.14369999999999999</v>
      </c>
      <c r="O147" s="65">
        <f t="shared" si="97"/>
        <v>0.85739443799830206</v>
      </c>
      <c r="P147" s="65">
        <f t="shared" si="98"/>
        <v>3.1223035335998964E-2</v>
      </c>
      <c r="Q147" s="65">
        <f t="shared" si="99"/>
        <v>0.12522237722436172</v>
      </c>
      <c r="R147" s="65">
        <f t="shared" si="100"/>
        <v>-1.383985055866279E-2</v>
      </c>
      <c r="S147" s="65">
        <f t="shared" si="101"/>
        <v>1</v>
      </c>
      <c r="T147" s="65">
        <f t="shared" si="102"/>
        <v>0.12351297609317648</v>
      </c>
      <c r="U147" s="65">
        <f t="shared" si="103"/>
        <v>3.079681205941346E-2</v>
      </c>
      <c r="V147" s="65">
        <f t="shared" si="104"/>
        <v>0.84569021184741011</v>
      </c>
      <c r="W147" s="66">
        <f t="shared" si="67"/>
        <v>1</v>
      </c>
      <c r="X147" s="67">
        <f t="shared" si="105"/>
        <v>0.52382056692650325</v>
      </c>
      <c r="Y147" s="67">
        <f t="shared" si="106"/>
        <v>0.84569021184741011</v>
      </c>
      <c r="Z147" s="67">
        <f t="shared" si="107"/>
        <v>1</v>
      </c>
      <c r="AA147" s="67">
        <f t="shared" si="108"/>
        <v>0</v>
      </c>
      <c r="AB147" s="67">
        <f t="shared" si="109"/>
        <v>0</v>
      </c>
      <c r="AC147" s="67">
        <f t="shared" si="110"/>
        <v>0</v>
      </c>
      <c r="AD147" s="67">
        <f>(G147+I147)/D147</f>
        <v>1.27860509160665</v>
      </c>
      <c r="AE147" s="67">
        <f t="shared" si="111"/>
        <v>1</v>
      </c>
      <c r="AF147" s="67">
        <f t="shared" si="112"/>
        <v>0</v>
      </c>
      <c r="AG147" s="67">
        <f t="shared" si="113"/>
        <v>0</v>
      </c>
      <c r="AH147" s="67">
        <f t="shared" si="114"/>
        <v>0</v>
      </c>
      <c r="AI147" s="67">
        <f>G147+I147</f>
        <v>54.183703688033333</v>
      </c>
      <c r="AJ147" s="67">
        <f>D147/60.08</f>
        <v>0.70534620505992018</v>
      </c>
      <c r="AK147" s="68">
        <f>E147/79.9</f>
        <v>1.6395494367959951E-4</v>
      </c>
      <c r="AL147" s="68">
        <f>F147/101.96</f>
        <v>1.2374460572773638E-2</v>
      </c>
      <c r="AM147" s="68">
        <f>G147/71.85</f>
        <v>0.12196247304152172</v>
      </c>
      <c r="AN147" s="68">
        <f>H147/70.94</f>
        <v>1.8705948689032984E-3</v>
      </c>
      <c r="AO147" s="68">
        <f>I147/40.3</f>
        <v>1.1270645161290322</v>
      </c>
      <c r="AP147" s="68">
        <f>J147/56.08</f>
        <v>1.7419757489301E-2</v>
      </c>
      <c r="AQ147" s="68">
        <f>K147/61.98</f>
        <v>1.0487253952888029E-4</v>
      </c>
      <c r="AR147" s="68">
        <f>L147/94.2</f>
        <v>0</v>
      </c>
      <c r="AS147" s="68">
        <f>M147/(3*15.9994+2*52)</f>
        <v>9.4540593243867355E-4</v>
      </c>
      <c r="AT147" s="68">
        <f t="shared" si="115"/>
        <v>1.9872522405770991</v>
      </c>
      <c r="AU147" s="68">
        <f t="shared" si="116"/>
        <v>0.35493541819084184</v>
      </c>
      <c r="AV147" s="68">
        <f t="shared" si="117"/>
        <v>8.2503338193236551E-5</v>
      </c>
      <c r="AW147" s="68">
        <f t="shared" si="118"/>
        <v>6.2269199249613567E-3</v>
      </c>
      <c r="AX147" s="68">
        <f t="shared" si="119"/>
        <v>6.1372416923834362E-2</v>
      </c>
      <c r="AY147" s="68">
        <f t="shared" si="120"/>
        <v>9.4129714925372365E-4</v>
      </c>
      <c r="AZ147" s="68">
        <f t="shared" si="121"/>
        <v>0.56714718600681113</v>
      </c>
      <c r="BA147" s="68">
        <f t="shared" si="122"/>
        <v>8.7657505844564009E-3</v>
      </c>
      <c r="BB147" s="68">
        <f t="shared" si="123"/>
        <v>5.2772636199632739E-5</v>
      </c>
      <c r="BC147" s="68">
        <f t="shared" si="124"/>
        <v>0</v>
      </c>
      <c r="BD147" s="68">
        <f t="shared" si="125"/>
        <v>4.7573524544832174E-4</v>
      </c>
      <c r="BE147" s="68">
        <f t="shared" si="68"/>
        <v>0.90235401308460617</v>
      </c>
      <c r="BF147" s="68">
        <f t="shared" si="126"/>
        <v>0.3554872440148325</v>
      </c>
      <c r="BG147" s="68">
        <f t="shared" si="127"/>
        <v>6.2366010529705885E-3</v>
      </c>
      <c r="BH147" s="68">
        <f t="shared" si="128"/>
        <v>0.62949677604441745</v>
      </c>
      <c r="BI147" s="68">
        <f t="shared" si="129"/>
        <v>8.7793788877793561E-3</v>
      </c>
      <c r="BJ147" s="68">
        <f t="shared" si="130"/>
        <v>0.99999999999999989</v>
      </c>
      <c r="BK147" s="68">
        <f t="array" ref="BK147:BN147">MMULT(BF147:BI147,$Q$10:$T$13)</f>
        <v>0.27772143639592323</v>
      </c>
      <c r="BL147" s="68">
        <v>1.0113555486082441E-2</v>
      </c>
      <c r="BM147" s="68">
        <v>4.0561189728327521E-2</v>
      </c>
      <c r="BN147" s="68">
        <v>-4.4829112556761912E-3</v>
      </c>
      <c r="BO147" s="68">
        <f t="shared" si="131"/>
        <v>0.323913270354657</v>
      </c>
      <c r="BP147" s="60">
        <v>82</v>
      </c>
      <c r="BQ147" s="60">
        <v>14</v>
      </c>
      <c r="BR147" s="61">
        <v>3</v>
      </c>
      <c r="BS147" s="60">
        <v>1</v>
      </c>
      <c r="BT147" s="67">
        <f t="shared" si="94"/>
        <v>99</v>
      </c>
      <c r="BU147" s="67">
        <f>BP147/$BT147</f>
        <v>0.82828282828282829</v>
      </c>
      <c r="BV147" s="67">
        <f>BQ147/$BT147</f>
        <v>0.14141414141414141</v>
      </c>
      <c r="BW147" s="67">
        <f>BR147/$BT147</f>
        <v>3.0303030303030304E-2</v>
      </c>
    </row>
    <row r="148" spans="1:75" s="64" customFormat="1" x14ac:dyDescent="0.15">
      <c r="A148" s="62" t="s">
        <v>210</v>
      </c>
      <c r="B148" s="62"/>
      <c r="C148" s="82" t="s">
        <v>179</v>
      </c>
      <c r="D148" s="63">
        <v>44.229082763177182</v>
      </c>
      <c r="E148" s="63">
        <v>2.6106951022110452E-2</v>
      </c>
      <c r="F148" s="63">
        <v>2.4111321635996124</v>
      </c>
      <c r="G148" s="63">
        <v>8.1822114367740575</v>
      </c>
      <c r="H148" s="63">
        <v>0.13858398917291742</v>
      </c>
      <c r="I148" s="63">
        <v>42.328456977522031</v>
      </c>
      <c r="J148" s="63">
        <v>1.4694817569088716</v>
      </c>
      <c r="K148" s="63">
        <v>3.6127334950995266E-2</v>
      </c>
      <c r="L148" s="63"/>
      <c r="M148" s="63">
        <v>0.26324028104269515</v>
      </c>
      <c r="O148" s="65">
        <f t="shared" si="97"/>
        <v>0.70777176667651753</v>
      </c>
      <c r="P148" s="65">
        <f t="shared" si="98"/>
        <v>3.8480119721072945E-2</v>
      </c>
      <c r="Q148" s="65">
        <f t="shared" si="99"/>
        <v>0.28266012497311493</v>
      </c>
      <c r="R148" s="65">
        <f t="shared" si="100"/>
        <v>-2.8912011370705398E-2</v>
      </c>
      <c r="S148" s="65">
        <f t="shared" si="101"/>
        <v>0.99999999999999989</v>
      </c>
      <c r="T148" s="65">
        <f t="shared" si="102"/>
        <v>0.27471748978472726</v>
      </c>
      <c r="U148" s="65">
        <f t="shared" si="103"/>
        <v>3.739884392039524E-2</v>
      </c>
      <c r="V148" s="65">
        <f t="shared" si="104"/>
        <v>0.68788366629487752</v>
      </c>
      <c r="W148" s="66">
        <f t="shared" si="67"/>
        <v>1</v>
      </c>
      <c r="X148" s="67">
        <f t="shared" si="105"/>
        <v>0.4403342851161362</v>
      </c>
      <c r="Y148" s="67">
        <f t="shared" si="106"/>
        <v>0.68788366629487752</v>
      </c>
      <c r="Z148" s="67">
        <f t="shared" si="107"/>
        <v>1</v>
      </c>
      <c r="AA148" s="67">
        <f t="shared" si="108"/>
        <v>0</v>
      </c>
      <c r="AB148" s="67">
        <f t="shared" si="109"/>
        <v>0</v>
      </c>
      <c r="AC148" s="67">
        <f t="shared" si="110"/>
        <v>0</v>
      </c>
      <c r="AD148" s="67">
        <f>(G148+I148)/D148</f>
        <v>1.1420238734036925</v>
      </c>
      <c r="AE148" s="67">
        <f t="shared" si="111"/>
        <v>1</v>
      </c>
      <c r="AF148" s="67">
        <f t="shared" si="112"/>
        <v>0</v>
      </c>
      <c r="AG148" s="67">
        <f t="shared" si="113"/>
        <v>0</v>
      </c>
      <c r="AH148" s="67">
        <f t="shared" si="114"/>
        <v>0</v>
      </c>
      <c r="AI148" s="67">
        <f>G148+I148</f>
        <v>50.510668414296092</v>
      </c>
      <c r="AJ148" s="67">
        <f>D148/60.08</f>
        <v>0.73616981962678396</v>
      </c>
      <c r="AK148" s="68">
        <f>E148/79.9</f>
        <v>3.2674531942566271E-4</v>
      </c>
      <c r="AL148" s="68">
        <f>F148/101.96</f>
        <v>2.3647824280106047E-2</v>
      </c>
      <c r="AM148" s="68">
        <f>G148/71.85</f>
        <v>0.11387907358071062</v>
      </c>
      <c r="AN148" s="68">
        <f>H148/70.94</f>
        <v>1.9535380486737724E-3</v>
      </c>
      <c r="AO148" s="68">
        <f>I148/40.3</f>
        <v>1.0503339200377675</v>
      </c>
      <c r="AP148" s="68">
        <f>J148/56.08</f>
        <v>2.6203312355721677E-2</v>
      </c>
      <c r="AQ148" s="68">
        <f>K148/61.98</f>
        <v>5.8288697888020759E-4</v>
      </c>
      <c r="AR148" s="68">
        <f>L148/94.2</f>
        <v>0</v>
      </c>
      <c r="AS148" s="68">
        <f>M148/(3*15.9994+2*52)</f>
        <v>1.7318644631495318E-3</v>
      </c>
      <c r="AT148" s="68">
        <f t="shared" si="115"/>
        <v>1.954828984691219</v>
      </c>
      <c r="AU148" s="68">
        <f t="shared" si="116"/>
        <v>0.37659039506367248</v>
      </c>
      <c r="AV148" s="68">
        <f t="shared" si="117"/>
        <v>1.6714777711221361E-4</v>
      </c>
      <c r="AW148" s="68">
        <f t="shared" si="118"/>
        <v>1.2097132007607004E-2</v>
      </c>
      <c r="AX148" s="68">
        <f t="shared" si="119"/>
        <v>5.8255261443598216E-2</v>
      </c>
      <c r="AY148" s="68">
        <f t="shared" si="120"/>
        <v>9.9933961690380269E-4</v>
      </c>
      <c r="AZ148" s="68">
        <f t="shared" si="121"/>
        <v>0.53730220303832676</v>
      </c>
      <c r="BA148" s="68">
        <f t="shared" si="122"/>
        <v>1.3404401388012313E-2</v>
      </c>
      <c r="BB148" s="68">
        <f t="shared" si="123"/>
        <v>2.9817799073215566E-4</v>
      </c>
      <c r="BC148" s="68">
        <f t="shared" si="124"/>
        <v>0</v>
      </c>
      <c r="BD148" s="68">
        <f t="shared" si="125"/>
        <v>8.8594167403502756E-4</v>
      </c>
      <c r="BE148" s="68">
        <f t="shared" si="68"/>
        <v>0.9021836431950786</v>
      </c>
      <c r="BF148" s="68">
        <f t="shared" si="126"/>
        <v>0.37747769680230919</v>
      </c>
      <c r="BG148" s="68">
        <f t="shared" si="127"/>
        <v>1.2125634609913291E-2</v>
      </c>
      <c r="BH148" s="68">
        <f t="shared" si="128"/>
        <v>0.5969606844806814</v>
      </c>
      <c r="BI148" s="68">
        <f t="shared" si="129"/>
        <v>1.3435984107096151E-2</v>
      </c>
      <c r="BJ148" s="68">
        <f t="shared" si="130"/>
        <v>1</v>
      </c>
      <c r="BK148" s="68">
        <f t="array" ref="BK148:BN148">MMULT(BF148:BI148,$Q$10:$T$13)</f>
        <v>0.22280934993731055</v>
      </c>
      <c r="BL148" s="68">
        <v>1.2113693798244871E-2</v>
      </c>
      <c r="BM148" s="68">
        <v>8.8982524683331982E-2</v>
      </c>
      <c r="BN148" s="68">
        <v>-9.1016154672798836E-3</v>
      </c>
      <c r="BO148" s="68">
        <f t="shared" si="131"/>
        <v>0.31480395295160751</v>
      </c>
      <c r="BP148" s="60">
        <v>66.784765279007971</v>
      </c>
      <c r="BQ148" s="60">
        <v>27.325066430469441</v>
      </c>
      <c r="BR148" s="61">
        <v>4.5172719220549151</v>
      </c>
      <c r="BS148" s="60">
        <v>1.3728963684676705</v>
      </c>
      <c r="BT148" s="67">
        <f t="shared" si="94"/>
        <v>98.627103631532336</v>
      </c>
      <c r="BU148" s="67">
        <f>BP148/$BT148</f>
        <v>0.67714414009878754</v>
      </c>
      <c r="BV148" s="67">
        <f>BQ148/$BT148</f>
        <v>0.27705433318365513</v>
      </c>
      <c r="BW148" s="67">
        <f>BR148/$BT148</f>
        <v>4.5801526717557245E-2</v>
      </c>
    </row>
    <row r="149" spans="1:75" s="64" customFormat="1" x14ac:dyDescent="0.15">
      <c r="A149" s="62" t="s">
        <v>210</v>
      </c>
      <c r="B149" s="62"/>
      <c r="C149" s="59" t="s">
        <v>180</v>
      </c>
      <c r="D149" s="63">
        <v>44.07323170528138</v>
      </c>
      <c r="E149" s="63">
        <v>6.8108487030303033E-2</v>
      </c>
      <c r="F149" s="63">
        <v>2.556913615930736</v>
      </c>
      <c r="G149" s="63">
        <v>8.3992873375044308</v>
      </c>
      <c r="H149" s="63">
        <v>0.10707515689004329</v>
      </c>
      <c r="I149" s="63">
        <v>41.467258158787878</v>
      </c>
      <c r="J149" s="63">
        <v>2.1079524021471863</v>
      </c>
      <c r="K149" s="63">
        <v>0.10315620932987016</v>
      </c>
      <c r="L149" s="63"/>
      <c r="M149" s="63">
        <v>0.19868919215238096</v>
      </c>
      <c r="O149" s="65">
        <f t="shared" si="97"/>
        <v>0.70515490968604133</v>
      </c>
      <c r="P149" s="65">
        <f t="shared" si="98"/>
        <v>7.5398650665614464E-2</v>
      </c>
      <c r="Q149" s="65">
        <f t="shared" si="99"/>
        <v>0.24729766292766256</v>
      </c>
      <c r="R149" s="65">
        <f t="shared" si="100"/>
        <v>-2.785122327931824E-2</v>
      </c>
      <c r="S149" s="65">
        <f t="shared" si="101"/>
        <v>1.0000000000000002</v>
      </c>
      <c r="T149" s="65">
        <f t="shared" si="102"/>
        <v>0.24059674914689427</v>
      </c>
      <c r="U149" s="65">
        <f t="shared" si="103"/>
        <v>7.3355607268781639E-2</v>
      </c>
      <c r="V149" s="65">
        <f t="shared" si="104"/>
        <v>0.68604764358432413</v>
      </c>
      <c r="W149" s="66">
        <f t="shared" si="67"/>
        <v>1</v>
      </c>
      <c r="X149" s="67">
        <f t="shared" si="105"/>
        <v>0.48079355090671705</v>
      </c>
      <c r="Y149" s="67">
        <f t="shared" si="106"/>
        <v>0.68604764358432413</v>
      </c>
      <c r="Z149" s="67">
        <f t="shared" si="107"/>
        <v>1</v>
      </c>
      <c r="AA149" s="67">
        <f t="shared" si="108"/>
        <v>0</v>
      </c>
      <c r="AB149" s="67">
        <f t="shared" si="109"/>
        <v>0</v>
      </c>
      <c r="AC149" s="67">
        <f t="shared" si="110"/>
        <v>0</v>
      </c>
      <c r="AD149" s="67">
        <f>(G149+I149)/D149</f>
        <v>1.1314474470524636</v>
      </c>
      <c r="AE149" s="67">
        <f t="shared" si="111"/>
        <v>1</v>
      </c>
      <c r="AF149" s="67">
        <f t="shared" si="112"/>
        <v>0</v>
      </c>
      <c r="AG149" s="67">
        <f t="shared" si="113"/>
        <v>0</v>
      </c>
      <c r="AH149" s="67">
        <f t="shared" si="114"/>
        <v>0</v>
      </c>
      <c r="AI149" s="67">
        <f>G149+I149</f>
        <v>49.866545496292311</v>
      </c>
      <c r="AJ149" s="67">
        <f>D149/60.08</f>
        <v>0.73357576074036923</v>
      </c>
      <c r="AK149" s="68">
        <f>E149/79.9</f>
        <v>8.5242161489740959E-4</v>
      </c>
      <c r="AL149" s="68">
        <f>F149/101.96</f>
        <v>2.5077614907127659E-2</v>
      </c>
      <c r="AM149" s="68">
        <f>G149/71.85</f>
        <v>0.11690031089080628</v>
      </c>
      <c r="AN149" s="68">
        <f>H149/70.94</f>
        <v>1.5093763305616479E-3</v>
      </c>
      <c r="AO149" s="68">
        <f>I149/40.3</f>
        <v>1.0289642223024289</v>
      </c>
      <c r="AP149" s="68">
        <f>J149/56.08</f>
        <v>3.7588309596062526E-2</v>
      </c>
      <c r="AQ149" s="68">
        <f>K149/61.98</f>
        <v>1.6643467139378857E-3</v>
      </c>
      <c r="AR149" s="68">
        <f>L149/94.2</f>
        <v>0</v>
      </c>
      <c r="AS149" s="68">
        <f>M149/(3*15.9994+2*52)</f>
        <v>1.3071812176221886E-3</v>
      </c>
      <c r="AT149" s="68">
        <f t="shared" si="115"/>
        <v>1.9474395443138139</v>
      </c>
      <c r="AU149" s="68">
        <f t="shared" si="116"/>
        <v>0.37668730866756989</v>
      </c>
      <c r="AV149" s="68">
        <f t="shared" si="117"/>
        <v>4.3771403193815852E-4</v>
      </c>
      <c r="AW149" s="68">
        <f t="shared" si="118"/>
        <v>1.2877223829797413E-2</v>
      </c>
      <c r="AX149" s="68">
        <f t="shared" si="119"/>
        <v>6.0027696999444699E-2</v>
      </c>
      <c r="AY149" s="68">
        <f t="shared" si="120"/>
        <v>7.7505683550935657E-4</v>
      </c>
      <c r="AZ149" s="68">
        <f t="shared" si="121"/>
        <v>0.52836773562846973</v>
      </c>
      <c r="BA149" s="68">
        <f t="shared" si="122"/>
        <v>1.9301399987390559E-2</v>
      </c>
      <c r="BB149" s="68">
        <f t="shared" si="123"/>
        <v>8.5463331521509344E-4</v>
      </c>
      <c r="BC149" s="68">
        <f t="shared" si="124"/>
        <v>0</v>
      </c>
      <c r="BD149" s="68">
        <f t="shared" si="125"/>
        <v>6.7123070466496959E-4</v>
      </c>
      <c r="BE149" s="68">
        <f t="shared" si="68"/>
        <v>0.89798068837593348</v>
      </c>
      <c r="BF149" s="68">
        <f t="shared" si="126"/>
        <v>0.37772175063155194</v>
      </c>
      <c r="BG149" s="68">
        <f t="shared" si="127"/>
        <v>1.291258669019282E-2</v>
      </c>
      <c r="BH149" s="68">
        <f t="shared" si="128"/>
        <v>0.59001125804310739</v>
      </c>
      <c r="BI149" s="68">
        <f t="shared" si="129"/>
        <v>1.9354404635147832E-2</v>
      </c>
      <c r="BJ149" s="68">
        <f t="shared" si="130"/>
        <v>0.99999999999999989</v>
      </c>
      <c r="BK149" s="68">
        <f t="array" ref="BK149:BN149">MMULT(BF149:BI149,$Q$10:$T$13)</f>
        <v>0.22150719536273847</v>
      </c>
      <c r="BL149" s="68">
        <v>2.368464491087658E-2</v>
      </c>
      <c r="BM149" s="68">
        <v>7.768252192877094E-2</v>
      </c>
      <c r="BN149" s="68">
        <v>-8.7487816808507375E-3</v>
      </c>
      <c r="BO149" s="68">
        <f t="shared" si="131"/>
        <v>0.31412558052153522</v>
      </c>
      <c r="BP149" s="60">
        <v>66.7</v>
      </c>
      <c r="BQ149" s="60">
        <v>23.36</v>
      </c>
      <c r="BR149" s="61">
        <v>8.58</v>
      </c>
      <c r="BS149" s="60">
        <v>1.36</v>
      </c>
      <c r="BT149" s="67">
        <f t="shared" si="94"/>
        <v>98.64</v>
      </c>
      <c r="BU149" s="67">
        <f>BP149/$BT149</f>
        <v>0.67619626926196275</v>
      </c>
      <c r="BV149" s="67">
        <f>BQ149/$BT149</f>
        <v>0.23682076236820762</v>
      </c>
      <c r="BW149" s="67">
        <f>BR149/$BT149</f>
        <v>8.6982968369829688E-2</v>
      </c>
    </row>
    <row r="150" spans="1:75" s="64" customFormat="1" x14ac:dyDescent="0.15">
      <c r="A150" s="62" t="s">
        <v>210</v>
      </c>
      <c r="B150" s="62"/>
      <c r="C150" s="78" t="s">
        <v>181</v>
      </c>
      <c r="D150" s="63">
        <v>44.515522750000002</v>
      </c>
      <c r="E150" s="63">
        <v>2.0517999999999998E-2</v>
      </c>
      <c r="F150" s="63">
        <v>2.2902529999999999</v>
      </c>
      <c r="G150" s="63">
        <v>8.0326113499999998</v>
      </c>
      <c r="H150" s="63">
        <v>0.13124825000000001</v>
      </c>
      <c r="I150" s="63">
        <v>42.026375000000002</v>
      </c>
      <c r="J150" s="63">
        <v>1.81751025</v>
      </c>
      <c r="K150" s="63">
        <v>6.0349999999999994E-2</v>
      </c>
      <c r="L150" s="63"/>
      <c r="M150" s="63">
        <v>0.17098799999999997</v>
      </c>
      <c r="O150" s="65">
        <f t="shared" si="97"/>
        <v>0.69251105614478725</v>
      </c>
      <c r="P150" s="65">
        <f t="shared" si="98"/>
        <v>5.7163786198555132E-2</v>
      </c>
      <c r="Q150" s="65">
        <f t="shared" si="99"/>
        <v>0.28306891752401553</v>
      </c>
      <c r="R150" s="65">
        <f t="shared" si="100"/>
        <v>-3.2743759867357808E-2</v>
      </c>
      <c r="S150" s="65">
        <f t="shared" si="101"/>
        <v>1</v>
      </c>
      <c r="T150" s="65">
        <f t="shared" si="102"/>
        <v>0.27409404784045555</v>
      </c>
      <c r="U150" s="65">
        <f t="shared" si="103"/>
        <v>5.535137409680118E-2</v>
      </c>
      <c r="V150" s="65">
        <f t="shared" si="104"/>
        <v>0.67055457806274332</v>
      </c>
      <c r="W150" s="66">
        <f t="shared" si="67"/>
        <v>1</v>
      </c>
      <c r="X150" s="67">
        <f t="shared" si="105"/>
        <v>0.4510591276204684</v>
      </c>
      <c r="Y150" s="67">
        <f t="shared" si="106"/>
        <v>0.67055457806274332</v>
      </c>
      <c r="Z150" s="67">
        <f t="shared" si="107"/>
        <v>1</v>
      </c>
      <c r="AA150" s="67">
        <f t="shared" si="108"/>
        <v>0</v>
      </c>
      <c r="AB150" s="67">
        <f t="shared" si="109"/>
        <v>0</v>
      </c>
      <c r="AC150" s="67">
        <f t="shared" si="110"/>
        <v>0</v>
      </c>
      <c r="AD150" s="67">
        <f>(G150+I150)/D150</f>
        <v>1.1245287768748036</v>
      </c>
      <c r="AE150" s="67">
        <f t="shared" si="111"/>
        <v>1</v>
      </c>
      <c r="AF150" s="67">
        <f t="shared" si="112"/>
        <v>0</v>
      </c>
      <c r="AG150" s="67">
        <f t="shared" si="113"/>
        <v>0</v>
      </c>
      <c r="AH150" s="67">
        <f t="shared" si="114"/>
        <v>0</v>
      </c>
      <c r="AI150" s="67">
        <f>G150+I150</f>
        <v>50.058986349999998</v>
      </c>
      <c r="AJ150" s="67">
        <f>D150/60.08</f>
        <v>0.74093746254993353</v>
      </c>
      <c r="AK150" s="68">
        <f>E150/79.9</f>
        <v>2.5679599499374211E-4</v>
      </c>
      <c r="AL150" s="68">
        <f>F150/101.96</f>
        <v>2.2462269517457827E-2</v>
      </c>
      <c r="AM150" s="68">
        <f>G150/71.85</f>
        <v>0.11179695685455811</v>
      </c>
      <c r="AN150" s="68">
        <f>H150/70.94</f>
        <v>1.8501303918804625E-3</v>
      </c>
      <c r="AO150" s="68">
        <f>I150/40.3</f>
        <v>1.0428380893300249</v>
      </c>
      <c r="AP150" s="68">
        <f>J150/56.08</f>
        <v>3.2409241262482166E-2</v>
      </c>
      <c r="AQ150" s="68">
        <f>K150/61.98</f>
        <v>9.7370119393352689E-4</v>
      </c>
      <c r="AR150" s="68">
        <f>L150/94.2</f>
        <v>0</v>
      </c>
      <c r="AS150" s="68">
        <f>M150/(3*15.9994+2*52)</f>
        <v>1.1249343742228525E-3</v>
      </c>
      <c r="AT150" s="68">
        <f t="shared" si="115"/>
        <v>1.9546495814694869</v>
      </c>
      <c r="AU150" s="68">
        <f t="shared" si="116"/>
        <v>0.37906408881376263</v>
      </c>
      <c r="AV150" s="68">
        <f t="shared" si="117"/>
        <v>1.3137699842888736E-4</v>
      </c>
      <c r="AW150" s="68">
        <f t="shared" si="118"/>
        <v>1.1491711726953589E-2</v>
      </c>
      <c r="AX150" s="68">
        <f t="shared" si="119"/>
        <v>5.7195396000601924E-2</v>
      </c>
      <c r="AY150" s="68">
        <f t="shared" si="120"/>
        <v>9.465279144763903E-4</v>
      </c>
      <c r="AZ150" s="68">
        <f t="shared" si="121"/>
        <v>0.53351664626558237</v>
      </c>
      <c r="BA150" s="68">
        <f t="shared" si="122"/>
        <v>1.6580588955549366E-2</v>
      </c>
      <c r="BB150" s="68">
        <f t="shared" si="123"/>
        <v>4.9814616551448968E-4</v>
      </c>
      <c r="BC150" s="68">
        <f t="shared" si="124"/>
        <v>0</v>
      </c>
      <c r="BD150" s="68">
        <f t="shared" si="125"/>
        <v>5.7551715913045534E-4</v>
      </c>
      <c r="BE150" s="68">
        <f t="shared" si="68"/>
        <v>0.90317550361563681</v>
      </c>
      <c r="BF150" s="68">
        <f t="shared" si="126"/>
        <v>0.37988142963179355</v>
      </c>
      <c r="BG150" s="68">
        <f t="shared" si="127"/>
        <v>1.1516490241565397E-2</v>
      </c>
      <c r="BH150" s="68">
        <f t="shared" si="128"/>
        <v>0.59198573998141102</v>
      </c>
      <c r="BI150" s="68">
        <f t="shared" si="129"/>
        <v>1.6616340145230172E-2</v>
      </c>
      <c r="BJ150" s="68">
        <f t="shared" si="130"/>
        <v>1.0000000000000002</v>
      </c>
      <c r="BK150" s="68">
        <f t="array" ref="BK150:BN150">MMULT(BF150:BI150,$Q$10:$T$13)</f>
        <v>0.21800976699287974</v>
      </c>
      <c r="BL150" s="68">
        <v>1.7995761365826111E-2</v>
      </c>
      <c r="BM150" s="68">
        <v>8.9113073653852085E-2</v>
      </c>
      <c r="BN150" s="68">
        <v>-1.0308080132169044E-2</v>
      </c>
      <c r="BO150" s="68">
        <f t="shared" si="131"/>
        <v>0.31481052188038888</v>
      </c>
      <c r="BP150" s="60">
        <v>64.7</v>
      </c>
      <c r="BQ150" s="60">
        <v>26.9</v>
      </c>
      <c r="BR150" s="61">
        <v>6.7</v>
      </c>
      <c r="BS150" s="60">
        <v>1.2</v>
      </c>
      <c r="BT150" s="67">
        <f t="shared" si="94"/>
        <v>98.3</v>
      </c>
      <c r="BU150" s="67">
        <f>BP150/$BT150</f>
        <v>0.65818921668362163</v>
      </c>
      <c r="BV150" s="67">
        <f>BQ150/$BT150</f>
        <v>0.27365208545269581</v>
      </c>
      <c r="BW150" s="67">
        <f>BR150/$BT150</f>
        <v>6.8158697863682602E-2</v>
      </c>
    </row>
    <row r="151" spans="1:75" s="64" customFormat="1" x14ac:dyDescent="0.15">
      <c r="A151" s="62" t="s">
        <v>210</v>
      </c>
      <c r="B151" s="62"/>
      <c r="C151" s="77" t="s">
        <v>182</v>
      </c>
      <c r="D151" s="63">
        <v>42.403467333333339</v>
      </c>
      <c r="E151" s="63">
        <v>1.0766333333333333E-2</v>
      </c>
      <c r="F151" s="63">
        <v>0.60128099999999995</v>
      </c>
      <c r="G151" s="63">
        <v>8.3685672000000029</v>
      </c>
      <c r="H151" s="63">
        <v>0.10573833333333334</v>
      </c>
      <c r="I151" s="63">
        <v>46.743550000000006</v>
      </c>
      <c r="J151" s="63">
        <v>0.67532399999999992</v>
      </c>
      <c r="K151" s="63">
        <v>0</v>
      </c>
      <c r="L151" s="63"/>
      <c r="M151" s="63">
        <v>0.13860899999999998</v>
      </c>
      <c r="O151" s="65">
        <f t="shared" si="97"/>
        <v>0.87666032107075009</v>
      </c>
      <c r="P151" s="65">
        <f t="shared" si="98"/>
        <v>1.8734402019703764E-2</v>
      </c>
      <c r="Q151" s="65">
        <f t="shared" si="99"/>
        <v>0.12106818324674018</v>
      </c>
      <c r="R151" s="65">
        <f t="shared" si="100"/>
        <v>-1.6462906337193942E-2</v>
      </c>
      <c r="S151" s="65">
        <f t="shared" si="101"/>
        <v>1</v>
      </c>
      <c r="T151" s="65">
        <f t="shared" si="102"/>
        <v>0.11910733042193072</v>
      </c>
      <c r="U151" s="65">
        <f t="shared" si="103"/>
        <v>1.8430974610979999E-2</v>
      </c>
      <c r="V151" s="65">
        <f t="shared" si="104"/>
        <v>0.86246169496708924</v>
      </c>
      <c r="W151" s="66">
        <f t="shared" ref="W151:W176" si="132">SUM(T151:V151)</f>
        <v>1</v>
      </c>
      <c r="X151" s="67">
        <f t="shared" si="105"/>
        <v>0.51922474806114272</v>
      </c>
      <c r="Y151" s="67">
        <f t="shared" si="106"/>
        <v>0.86246169496708924</v>
      </c>
      <c r="Z151" s="67">
        <f t="shared" si="107"/>
        <v>1</v>
      </c>
      <c r="AA151" s="67">
        <f t="shared" si="108"/>
        <v>0</v>
      </c>
      <c r="AB151" s="67">
        <f t="shared" si="109"/>
        <v>0</v>
      </c>
      <c r="AC151" s="67">
        <f t="shared" si="110"/>
        <v>0</v>
      </c>
      <c r="AD151" s="67">
        <f>(G151+I151)/D151</f>
        <v>1.2997077990524706</v>
      </c>
      <c r="AE151" s="67">
        <f t="shared" si="111"/>
        <v>1</v>
      </c>
      <c r="AF151" s="67">
        <f t="shared" si="112"/>
        <v>0</v>
      </c>
      <c r="AG151" s="67">
        <f t="shared" si="113"/>
        <v>0</v>
      </c>
      <c r="AH151" s="67">
        <f t="shared" si="114"/>
        <v>0</v>
      </c>
      <c r="AI151" s="67">
        <f>G151+I151</f>
        <v>55.112117200000007</v>
      </c>
      <c r="AJ151" s="67">
        <f>D151/60.08</f>
        <v>0.7057834110075456</v>
      </c>
      <c r="AK151" s="68">
        <f>E151/79.9</f>
        <v>1.3474760116812681E-4</v>
      </c>
      <c r="AL151" s="68">
        <f>F151/101.96</f>
        <v>5.8972244017261666E-3</v>
      </c>
      <c r="AM151" s="68">
        <f>G151/71.85</f>
        <v>0.11647275156576205</v>
      </c>
      <c r="AN151" s="68">
        <f>H151/70.94</f>
        <v>1.4905319048961565E-3</v>
      </c>
      <c r="AO151" s="68">
        <f>I151/40.3</f>
        <v>1.1598895781637719</v>
      </c>
      <c r="AP151" s="68">
        <f>J151/56.08</f>
        <v>1.2042154065620541E-2</v>
      </c>
      <c r="AQ151" s="68">
        <f>K151/61.98</f>
        <v>0</v>
      </c>
      <c r="AR151" s="68">
        <f>L151/94.2</f>
        <v>0</v>
      </c>
      <c r="AS151" s="68">
        <f>M151/(3*15.9994+2*52)</f>
        <v>9.119121147487272E-4</v>
      </c>
      <c r="AT151" s="68">
        <f t="shared" si="115"/>
        <v>2.0026223108252394</v>
      </c>
      <c r="AU151" s="68">
        <f t="shared" si="116"/>
        <v>0.35242961550583485</v>
      </c>
      <c r="AV151" s="68">
        <f t="shared" si="117"/>
        <v>6.7285578733315967E-5</v>
      </c>
      <c r="AW151" s="68">
        <f t="shared" si="118"/>
        <v>2.9447511744219216E-3</v>
      </c>
      <c r="AX151" s="68">
        <f t="shared" si="119"/>
        <v>5.8160118828280719E-2</v>
      </c>
      <c r="AY151" s="68">
        <f t="shared" si="120"/>
        <v>7.4429007249097263E-4</v>
      </c>
      <c r="AZ151" s="68">
        <f t="shared" si="121"/>
        <v>0.57918538702677558</v>
      </c>
      <c r="BA151" s="68">
        <f t="shared" si="122"/>
        <v>6.0131928025201203E-3</v>
      </c>
      <c r="BB151" s="68">
        <f t="shared" si="123"/>
        <v>0</v>
      </c>
      <c r="BC151" s="68">
        <f t="shared" si="124"/>
        <v>0</v>
      </c>
      <c r="BD151" s="68">
        <f t="shared" si="125"/>
        <v>4.553590109424812E-4</v>
      </c>
      <c r="BE151" s="68">
        <f t="shared" ref="BE151:BE176" si="133">AZ151/(AZ151+AX151)</f>
        <v>0.90874632629557228</v>
      </c>
      <c r="BF151" s="68">
        <f t="shared" si="126"/>
        <v>0.35287668721233478</v>
      </c>
      <c r="BG151" s="68">
        <f t="shared" si="127"/>
        <v>2.948486714441386E-3</v>
      </c>
      <c r="BH151" s="68">
        <f t="shared" si="128"/>
        <v>0.63815400528415145</v>
      </c>
      <c r="BI151" s="68">
        <f t="shared" si="129"/>
        <v>6.0208207890724902E-3</v>
      </c>
      <c r="BJ151" s="68">
        <f t="shared" si="130"/>
        <v>1</v>
      </c>
      <c r="BK151" s="68">
        <f t="array" ref="BK151:BN151">MMULT(BF151:BI151,$Q$10:$T$13)</f>
        <v>0.28672567339850641</v>
      </c>
      <c r="BL151" s="68">
        <v>6.1273835551915977E-3</v>
      </c>
      <c r="BM151" s="68">
        <v>3.9597271068635309E-2</v>
      </c>
      <c r="BN151" s="68">
        <v>-5.3844548363533402E-3</v>
      </c>
      <c r="BO151" s="68">
        <f t="shared" si="131"/>
        <v>0.32706587318597996</v>
      </c>
      <c r="BP151" s="60">
        <v>83.53</v>
      </c>
      <c r="BQ151" s="60">
        <v>14.39</v>
      </c>
      <c r="BR151" s="61">
        <v>1.04</v>
      </c>
      <c r="BS151" s="60">
        <v>1.04</v>
      </c>
      <c r="BT151" s="67">
        <f t="shared" si="94"/>
        <v>98.960000000000008</v>
      </c>
      <c r="BU151" s="67">
        <f>BP151/$BT151</f>
        <v>0.84407841552142271</v>
      </c>
      <c r="BV151" s="67">
        <f>BQ151/$BT151</f>
        <v>0.14541228779304768</v>
      </c>
      <c r="BW151" s="67">
        <f>BR151/$BT151</f>
        <v>1.0509296685529506E-2</v>
      </c>
    </row>
    <row r="152" spans="1:75" s="64" customFormat="1" x14ac:dyDescent="0.15">
      <c r="A152" s="62" t="s">
        <v>210</v>
      </c>
      <c r="B152" s="62"/>
      <c r="C152" s="71" t="s">
        <v>183</v>
      </c>
      <c r="D152" s="63">
        <v>44.373660000000008</v>
      </c>
      <c r="E152" s="63">
        <v>1.4560000000000002E-2</v>
      </c>
      <c r="F152" s="63">
        <v>1.8201700000000001</v>
      </c>
      <c r="G152" s="63">
        <v>7.8856243795266083</v>
      </c>
      <c r="H152" s="63">
        <v>0.13009000000000001</v>
      </c>
      <c r="I152" s="63">
        <v>43.900710000000011</v>
      </c>
      <c r="J152" s="63">
        <v>0.62254999999999994</v>
      </c>
      <c r="K152" s="63">
        <v>3.3400000000000001E-3</v>
      </c>
      <c r="L152" s="63"/>
      <c r="M152" s="63">
        <v>0.29218000000000005</v>
      </c>
      <c r="O152" s="65">
        <f t="shared" si="97"/>
        <v>0.7242559469443357</v>
      </c>
      <c r="P152" s="65">
        <f t="shared" si="98"/>
        <v>-6.8657354169525042E-3</v>
      </c>
      <c r="Q152" s="65">
        <f t="shared" si="99"/>
        <v>0.31445951232762615</v>
      </c>
      <c r="R152" s="65">
        <f t="shared" si="100"/>
        <v>-3.1849723855009428E-2</v>
      </c>
      <c r="S152" s="65">
        <f t="shared" si="101"/>
        <v>1</v>
      </c>
      <c r="T152" s="65">
        <f t="shared" si="102"/>
        <v>0.3047532068456632</v>
      </c>
      <c r="U152" s="65">
        <f t="shared" si="103"/>
        <v>-6.6538133007411114E-3</v>
      </c>
      <c r="V152" s="65">
        <f t="shared" si="104"/>
        <v>0.7019006064550779</v>
      </c>
      <c r="W152" s="66">
        <f t="shared" si="132"/>
        <v>1</v>
      </c>
      <c r="X152" s="67">
        <f t="shared" si="105"/>
        <v>0.39755934228056</v>
      </c>
      <c r="Y152" s="67">
        <f t="shared" si="106"/>
        <v>0.7019006064550779</v>
      </c>
      <c r="Z152" s="67">
        <f t="shared" si="107"/>
        <v>1</v>
      </c>
      <c r="AA152" s="67">
        <f t="shared" si="108"/>
        <v>0</v>
      </c>
      <c r="AB152" s="67">
        <f t="shared" si="109"/>
        <v>0</v>
      </c>
      <c r="AC152" s="67">
        <f t="shared" si="110"/>
        <v>0</v>
      </c>
      <c r="AD152" s="67">
        <f>(G152+I152)/D152</f>
        <v>1.1670512276771088</v>
      </c>
      <c r="AE152" s="67">
        <f t="shared" si="111"/>
        <v>1</v>
      </c>
      <c r="AF152" s="67">
        <f t="shared" si="112"/>
        <v>0</v>
      </c>
      <c r="AG152" s="67">
        <f t="shared" si="113"/>
        <v>0</v>
      </c>
      <c r="AH152" s="67">
        <f t="shared" si="114"/>
        <v>0</v>
      </c>
      <c r="AI152" s="67">
        <f>G152+I152</f>
        <v>51.786334379526622</v>
      </c>
      <c r="AJ152" s="67">
        <f>D152/60.08</f>
        <v>0.73857623169107867</v>
      </c>
      <c r="AK152" s="68">
        <f>E152/79.9</f>
        <v>1.8222778473091366E-4</v>
      </c>
      <c r="AL152" s="68">
        <f>F152/101.96</f>
        <v>1.7851804629266381E-2</v>
      </c>
      <c r="AM152" s="68">
        <f>G152/71.85</f>
        <v>0.10975120917921516</v>
      </c>
      <c r="AN152" s="68">
        <f>H152/70.94</f>
        <v>1.8338032139836485E-3</v>
      </c>
      <c r="AO152" s="68">
        <f>I152/40.3</f>
        <v>1.0893476426799011</v>
      </c>
      <c r="AP152" s="68">
        <f>J152/56.08</f>
        <v>1.1101105563480741E-2</v>
      </c>
      <c r="AQ152" s="68">
        <f>K152/61.98</f>
        <v>5.3888351080993876E-5</v>
      </c>
      <c r="AR152" s="68">
        <f>L152/94.2</f>
        <v>0</v>
      </c>
      <c r="AS152" s="68">
        <f>M152/(3*15.9994+2*52)</f>
        <v>1.9222596057058574E-3</v>
      </c>
      <c r="AT152" s="68">
        <f t="shared" si="115"/>
        <v>1.9706201726984434</v>
      </c>
      <c r="AU152" s="68">
        <f t="shared" si="116"/>
        <v>0.37479380447005106</v>
      </c>
      <c r="AV152" s="68">
        <f t="shared" si="117"/>
        <v>9.2472302504334155E-5</v>
      </c>
      <c r="AW152" s="68">
        <f t="shared" si="118"/>
        <v>9.058977918013111E-3</v>
      </c>
      <c r="AX152" s="68">
        <f t="shared" si="119"/>
        <v>5.569374083333814E-2</v>
      </c>
      <c r="AY152" s="68">
        <f t="shared" si="120"/>
        <v>9.305716237911813E-4</v>
      </c>
      <c r="AZ152" s="68">
        <f t="shared" si="121"/>
        <v>0.55279432219970481</v>
      </c>
      <c r="BA152" s="68">
        <f t="shared" si="122"/>
        <v>5.6333055538955465E-3</v>
      </c>
      <c r="BB152" s="68">
        <f t="shared" si="123"/>
        <v>2.7345884218368961E-5</v>
      </c>
      <c r="BC152" s="68">
        <f t="shared" si="124"/>
        <v>0</v>
      </c>
      <c r="BD152" s="68">
        <f t="shared" si="125"/>
        <v>9.7545921448354803E-4</v>
      </c>
      <c r="BE152" s="68">
        <f t="shared" si="133"/>
        <v>0.90847192538875865</v>
      </c>
      <c r="BF152" s="68">
        <f t="shared" si="126"/>
        <v>0.37555462143371582</v>
      </c>
      <c r="BG152" s="68">
        <f t="shared" si="127"/>
        <v>9.0773672936945854E-3</v>
      </c>
      <c r="BH152" s="68">
        <f t="shared" si="128"/>
        <v>0.60972327032575058</v>
      </c>
      <c r="BI152" s="68">
        <f t="shared" si="129"/>
        <v>5.6447409468390634E-3</v>
      </c>
      <c r="BJ152" s="68">
        <f t="shared" si="130"/>
        <v>1</v>
      </c>
      <c r="BK152" s="68">
        <f t="array" ref="BK152:BN152">MMULT(BF152:BI152,$Q$10:$T$13)</f>
        <v>0.23004337538652966</v>
      </c>
      <c r="BL152" s="68">
        <v>-2.180744192008666E-3</v>
      </c>
      <c r="BM152" s="68">
        <v>9.9880888715448757E-2</v>
      </c>
      <c r="BN152" s="68">
        <v>-1.0116338031668743E-2</v>
      </c>
      <c r="BO152" s="68">
        <f t="shared" si="131"/>
        <v>0.31762718187830102</v>
      </c>
      <c r="BP152" s="60">
        <v>65.900000000000006</v>
      </c>
      <c r="BQ152" s="60">
        <v>32</v>
      </c>
      <c r="BR152" s="61">
        <v>0.2</v>
      </c>
      <c r="BS152" s="60">
        <v>1.9</v>
      </c>
      <c r="BT152" s="67">
        <f t="shared" ref="BT152:BT176" si="134">SUM(BP152:BR152)</f>
        <v>98.100000000000009</v>
      </c>
      <c r="BU152" s="67">
        <f>BP152/$BT152</f>
        <v>0.6717635066258919</v>
      </c>
      <c r="BV152" s="67">
        <f>BQ152/$BT152</f>
        <v>0.3261977573904179</v>
      </c>
      <c r="BW152" s="67">
        <f>BR152/$BT152</f>
        <v>2.0387359836901119E-3</v>
      </c>
    </row>
    <row r="153" spans="1:75" s="64" customFormat="1" x14ac:dyDescent="0.15">
      <c r="A153" s="62" t="s">
        <v>210</v>
      </c>
      <c r="B153" s="62"/>
      <c r="C153" s="69" t="s">
        <v>184</v>
      </c>
      <c r="D153" s="63">
        <v>42.679120000000005</v>
      </c>
      <c r="E153" s="63">
        <v>1.197E-2</v>
      </c>
      <c r="F153" s="63">
        <v>0.80003000000000002</v>
      </c>
      <c r="G153" s="63">
        <v>8.4579800039042681</v>
      </c>
      <c r="H153" s="63">
        <v>0.13625000000000001</v>
      </c>
      <c r="I153" s="63">
        <v>45.083720000000007</v>
      </c>
      <c r="J153" s="63">
        <v>1.6886199999999998</v>
      </c>
      <c r="K153" s="63">
        <v>3.7799999999999999E-3</v>
      </c>
      <c r="L153" s="63"/>
      <c r="M153" s="63">
        <v>0.17119000000000001</v>
      </c>
      <c r="O153" s="65">
        <f t="shared" si="97"/>
        <v>0.843878236657152</v>
      </c>
      <c r="P153" s="65">
        <f t="shared" si="98"/>
        <v>7.0223962833043607E-2</v>
      </c>
      <c r="Q153" s="65">
        <f t="shared" si="99"/>
        <v>0.10629881644093676</v>
      </c>
      <c r="R153" s="65">
        <f t="shared" si="100"/>
        <v>-2.0401015931132256E-2</v>
      </c>
      <c r="S153" s="65">
        <f t="shared" si="101"/>
        <v>1.0000000000000002</v>
      </c>
      <c r="T153" s="65">
        <f t="shared" si="102"/>
        <v>0.10417356978416706</v>
      </c>
      <c r="U153" s="65">
        <f t="shared" si="103"/>
        <v>6.8819965618088993E-2</v>
      </c>
      <c r="V153" s="65">
        <f t="shared" si="104"/>
        <v>0.82700646459774396</v>
      </c>
      <c r="W153" s="66">
        <f t="shared" si="132"/>
        <v>1</v>
      </c>
      <c r="X153" s="67">
        <f t="shared" si="105"/>
        <v>0.55693885630751705</v>
      </c>
      <c r="Y153" s="67">
        <f t="shared" si="106"/>
        <v>0.82700646459774396</v>
      </c>
      <c r="Z153" s="67">
        <f t="shared" si="107"/>
        <v>1</v>
      </c>
      <c r="AA153" s="67">
        <f t="shared" si="108"/>
        <v>0</v>
      </c>
      <c r="AB153" s="67">
        <f t="shared" si="109"/>
        <v>0</v>
      </c>
      <c r="AC153" s="67">
        <f t="shared" si="110"/>
        <v>0</v>
      </c>
      <c r="AD153" s="67">
        <f>(G153+I153)/D153</f>
        <v>1.254517431566168</v>
      </c>
      <c r="AE153" s="67">
        <f t="shared" si="111"/>
        <v>1</v>
      </c>
      <c r="AF153" s="67">
        <f t="shared" si="112"/>
        <v>0</v>
      </c>
      <c r="AG153" s="67">
        <f t="shared" si="113"/>
        <v>0</v>
      </c>
      <c r="AH153" s="67">
        <f t="shared" si="114"/>
        <v>0</v>
      </c>
      <c r="AI153" s="67">
        <f>G153+I153</f>
        <v>53.541700003904275</v>
      </c>
      <c r="AJ153" s="67">
        <f>D153/60.08</f>
        <v>0.71037150466045285</v>
      </c>
      <c r="AK153" s="68">
        <f>E153/79.9</f>
        <v>1.4981226533166458E-4</v>
      </c>
      <c r="AL153" s="68">
        <f>F153/101.96</f>
        <v>7.8465084346802678E-3</v>
      </c>
      <c r="AM153" s="68">
        <f>G153/71.85</f>
        <v>0.11771718864167388</v>
      </c>
      <c r="AN153" s="68">
        <f>H153/70.94</f>
        <v>1.9206371581618272E-3</v>
      </c>
      <c r="AO153" s="68">
        <f>I153/40.3</f>
        <v>1.1187027295285363</v>
      </c>
      <c r="AP153" s="68">
        <f>J153/56.08</f>
        <v>3.011091298145506E-2</v>
      </c>
      <c r="AQ153" s="68">
        <f>K153/61.98</f>
        <v>6.0987415295256535E-5</v>
      </c>
      <c r="AR153" s="68">
        <f>L153/94.2</f>
        <v>0</v>
      </c>
      <c r="AS153" s="68">
        <f>M153/(3*15.9994+2*52)</f>
        <v>1.1262633373289948E-3</v>
      </c>
      <c r="AT153" s="68">
        <f t="shared" si="115"/>
        <v>1.988006544422916</v>
      </c>
      <c r="AU153" s="68">
        <f t="shared" si="116"/>
        <v>0.35732855440204875</v>
      </c>
      <c r="AV153" s="68">
        <f t="shared" si="117"/>
        <v>7.5358034284113735E-5</v>
      </c>
      <c r="AW153" s="68">
        <f t="shared" si="118"/>
        <v>3.946922839209251E-3</v>
      </c>
      <c r="AX153" s="68">
        <f t="shared" si="119"/>
        <v>5.9213682657088609E-2</v>
      </c>
      <c r="AY153" s="68">
        <f t="shared" si="120"/>
        <v>9.6611209029965998E-4</v>
      </c>
      <c r="AZ153" s="68">
        <f t="shared" si="121"/>
        <v>0.56272587867826984</v>
      </c>
      <c r="BA153" s="68">
        <f t="shared" si="122"/>
        <v>1.5146284636701606E-2</v>
      </c>
      <c r="BB153" s="68">
        <f t="shared" si="123"/>
        <v>3.0677673303615876E-5</v>
      </c>
      <c r="BC153" s="68">
        <f t="shared" si="124"/>
        <v>0</v>
      </c>
      <c r="BD153" s="68">
        <f t="shared" si="125"/>
        <v>5.6652898879461667E-4</v>
      </c>
      <c r="BE153" s="68">
        <f t="shared" si="133"/>
        <v>0.90479190207815108</v>
      </c>
      <c r="BF153" s="68">
        <f t="shared" si="126"/>
        <v>0.35791506150494068</v>
      </c>
      <c r="BG153" s="68">
        <f t="shared" si="127"/>
        <v>3.9534011859611263E-3</v>
      </c>
      <c r="BH153" s="68">
        <f t="shared" si="128"/>
        <v>0.62296039206886389</v>
      </c>
      <c r="BI153" s="68">
        <f t="shared" si="129"/>
        <v>1.5171145240234156E-2</v>
      </c>
      <c r="BJ153" s="68">
        <f t="shared" si="130"/>
        <v>0.99999999999999978</v>
      </c>
      <c r="BK153" s="68">
        <f t="array" ref="BK153:BN153">MMULT(BF153:BI153,$Q$10:$T$13)</f>
        <v>0.2744749970904099</v>
      </c>
      <c r="BL153" s="68">
        <v>2.2840643539557906E-2</v>
      </c>
      <c r="BM153" s="68">
        <v>3.4574143597915552E-2</v>
      </c>
      <c r="BN153" s="68">
        <v>-6.6355174776404451E-3</v>
      </c>
      <c r="BO153" s="68">
        <f t="shared" si="131"/>
        <v>0.32525426675024288</v>
      </c>
      <c r="BP153" s="60">
        <v>84.2</v>
      </c>
      <c r="BQ153" s="60">
        <v>9.4</v>
      </c>
      <c r="BR153" s="61">
        <v>6.3</v>
      </c>
      <c r="BS153" s="60">
        <v>0.1</v>
      </c>
      <c r="BT153" s="67">
        <f t="shared" si="134"/>
        <v>99.9</v>
      </c>
      <c r="BU153" s="67">
        <f>BP153/$BT153</f>
        <v>0.84284284284284283</v>
      </c>
      <c r="BV153" s="67">
        <f>BQ153/$BT153</f>
        <v>9.4094094094094097E-2</v>
      </c>
      <c r="BW153" s="67">
        <f>BR153/$BT153</f>
        <v>6.3063063063063057E-2</v>
      </c>
    </row>
    <row r="154" spans="1:75" s="64" customFormat="1" x14ac:dyDescent="0.15">
      <c r="A154" s="62" t="s">
        <v>210</v>
      </c>
      <c r="B154" s="62"/>
      <c r="C154" s="71" t="s">
        <v>185</v>
      </c>
      <c r="D154" s="63">
        <v>43.597390000000004</v>
      </c>
      <c r="E154" s="63">
        <v>2.3049999999999998E-2</v>
      </c>
      <c r="F154" s="63">
        <v>1.56863</v>
      </c>
      <c r="G154" s="63">
        <v>8.478667999999999</v>
      </c>
      <c r="H154" s="63">
        <v>0.12244000000000001</v>
      </c>
      <c r="I154" s="63">
        <v>43.513859999999994</v>
      </c>
      <c r="J154" s="63">
        <v>1.5208900000000001</v>
      </c>
      <c r="K154" s="63">
        <v>2.9440000000000001E-2</v>
      </c>
      <c r="L154" s="63"/>
      <c r="M154" s="63">
        <v>0.17385</v>
      </c>
      <c r="O154" s="65">
        <f t="shared" si="97"/>
        <v>0.76789409258887054</v>
      </c>
      <c r="P154" s="65">
        <f t="shared" si="98"/>
        <v>5.0449214017648729E-2</v>
      </c>
      <c r="Q154" s="65">
        <f t="shared" si="99"/>
        <v>0.20822718921394903</v>
      </c>
      <c r="R154" s="65">
        <f t="shared" si="100"/>
        <v>-2.657049582046828E-2</v>
      </c>
      <c r="S154" s="65">
        <f t="shared" si="101"/>
        <v>0.99999999999999989</v>
      </c>
      <c r="T154" s="65">
        <f t="shared" si="102"/>
        <v>0.20283769118800471</v>
      </c>
      <c r="U154" s="65">
        <f t="shared" si="103"/>
        <v>4.9143448231802229E-2</v>
      </c>
      <c r="V154" s="65">
        <f t="shared" si="104"/>
        <v>0.74801886058019307</v>
      </c>
      <c r="W154" s="66">
        <f t="shared" si="132"/>
        <v>1</v>
      </c>
      <c r="X154" s="67">
        <f t="shared" si="105"/>
        <v>0.48861485664596649</v>
      </c>
      <c r="Y154" s="67">
        <f t="shared" si="106"/>
        <v>0.74801886058019307</v>
      </c>
      <c r="Z154" s="67">
        <f t="shared" si="107"/>
        <v>1</v>
      </c>
      <c r="AA154" s="67">
        <f t="shared" si="108"/>
        <v>0</v>
      </c>
      <c r="AB154" s="67">
        <f t="shared" si="109"/>
        <v>0</v>
      </c>
      <c r="AC154" s="67">
        <f t="shared" si="110"/>
        <v>0</v>
      </c>
      <c r="AD154" s="67">
        <f>(G154+I154)/D154</f>
        <v>1.1925605638319172</v>
      </c>
      <c r="AE154" s="67">
        <f t="shared" si="111"/>
        <v>1</v>
      </c>
      <c r="AF154" s="67">
        <f t="shared" si="112"/>
        <v>0</v>
      </c>
      <c r="AG154" s="67">
        <f t="shared" si="113"/>
        <v>0</v>
      </c>
      <c r="AH154" s="67">
        <f t="shared" si="114"/>
        <v>0</v>
      </c>
      <c r="AI154" s="67">
        <f>G154+I154</f>
        <v>51.992527999999993</v>
      </c>
      <c r="AJ154" s="67">
        <f>D154/60.08</f>
        <v>0.72565562583222376</v>
      </c>
      <c r="AK154" s="68">
        <f>E154/79.9</f>
        <v>2.8848560700876091E-4</v>
      </c>
      <c r="AL154" s="68">
        <f>F154/101.96</f>
        <v>1.53847587289133E-2</v>
      </c>
      <c r="AM154" s="68">
        <f>G154/71.85</f>
        <v>0.11800512178148921</v>
      </c>
      <c r="AN154" s="68">
        <f>H154/70.94</f>
        <v>1.7259656047363971E-3</v>
      </c>
      <c r="AO154" s="68">
        <f>I154/40.3</f>
        <v>1.0797483870967741</v>
      </c>
      <c r="AP154" s="68">
        <f>J154/56.08</f>
        <v>2.7120007132667621E-2</v>
      </c>
      <c r="AQ154" s="68">
        <f>K154/61.98</f>
        <v>4.7499193288157474E-4</v>
      </c>
      <c r="AR154" s="68">
        <f>L154/94.2</f>
        <v>0</v>
      </c>
      <c r="AS154" s="68">
        <f>M154/(3*15.9994+2*52)</f>
        <v>1.143763544568291E-3</v>
      </c>
      <c r="AT154" s="68">
        <f t="shared" si="115"/>
        <v>1.9695471072612629</v>
      </c>
      <c r="AU154" s="68">
        <f t="shared" si="116"/>
        <v>0.36843781149326155</v>
      </c>
      <c r="AV154" s="68">
        <f t="shared" si="117"/>
        <v>1.4647306781603823E-4</v>
      </c>
      <c r="AW154" s="68">
        <f t="shared" si="118"/>
        <v>7.8113179787339263E-3</v>
      </c>
      <c r="AX154" s="68">
        <f t="shared" si="119"/>
        <v>5.9914851158640342E-2</v>
      </c>
      <c r="AY154" s="68">
        <f t="shared" si="120"/>
        <v>8.7632613526894716E-4</v>
      </c>
      <c r="AZ154" s="68">
        <f t="shared" si="121"/>
        <v>0.54822166127227545</v>
      </c>
      <c r="BA154" s="68">
        <f t="shared" si="122"/>
        <v>1.3769666657213962E-2</v>
      </c>
      <c r="BB154" s="68">
        <f t="shared" si="123"/>
        <v>2.4116809957496816E-4</v>
      </c>
      <c r="BC154" s="68">
        <f t="shared" si="124"/>
        <v>0</v>
      </c>
      <c r="BD154" s="68">
        <f t="shared" si="125"/>
        <v>5.8072413721484519E-4</v>
      </c>
      <c r="BE154" s="68">
        <f t="shared" si="133"/>
        <v>0.90147795777112349</v>
      </c>
      <c r="BF154" s="68">
        <f t="shared" si="126"/>
        <v>0.36911872163936726</v>
      </c>
      <c r="BG154" s="68">
        <f t="shared" si="127"/>
        <v>7.8257540802964144E-3</v>
      </c>
      <c r="BH154" s="68">
        <f t="shared" si="128"/>
        <v>0.60926040989370134</v>
      </c>
      <c r="BI154" s="68">
        <f t="shared" si="129"/>
        <v>1.3795114386635082E-2</v>
      </c>
      <c r="BJ154" s="68">
        <f t="shared" si="130"/>
        <v>1</v>
      </c>
      <c r="BK154" s="68">
        <f t="array" ref="BK154:BN154">MMULT(BF154:BI154,$Q$10:$T$13)</f>
        <v>0.24566133961073278</v>
      </c>
      <c r="BL154" s="68">
        <v>1.6139493215921334E-2</v>
      </c>
      <c r="BM154" s="68">
        <v>6.6615137086441539E-2</v>
      </c>
      <c r="BN154" s="68">
        <v>-8.5003175052062088E-3</v>
      </c>
      <c r="BO154" s="68">
        <f t="shared" si="131"/>
        <v>0.31991565240788944</v>
      </c>
      <c r="BP154" s="60">
        <v>71.599999999999994</v>
      </c>
      <c r="BQ154" s="60">
        <v>22.4</v>
      </c>
      <c r="BR154" s="61">
        <v>5.7</v>
      </c>
      <c r="BS154" s="60">
        <v>0.4</v>
      </c>
      <c r="BT154" s="67">
        <f t="shared" si="134"/>
        <v>99.7</v>
      </c>
      <c r="BU154" s="67">
        <f>BP154/$BT154</f>
        <v>0.71815446339017042</v>
      </c>
      <c r="BV154" s="67">
        <f>BQ154/$BT154</f>
        <v>0.22467402206619858</v>
      </c>
      <c r="BW154" s="67">
        <f>BR154/$BT154</f>
        <v>5.717151454363089E-2</v>
      </c>
    </row>
    <row r="155" spans="1:75" s="64" customFormat="1" x14ac:dyDescent="0.15">
      <c r="A155" s="62" t="s">
        <v>210</v>
      </c>
      <c r="B155" s="62"/>
      <c r="C155" s="59" t="s">
        <v>186</v>
      </c>
      <c r="D155" s="63">
        <v>43.722579122911817</v>
      </c>
      <c r="E155" s="63">
        <v>5.4209136129934721E-2</v>
      </c>
      <c r="F155" s="63">
        <v>2.6317385092370369</v>
      </c>
      <c r="G155" s="63">
        <v>8.832237794810716</v>
      </c>
      <c r="H155" s="63">
        <v>0.11584106286349724</v>
      </c>
      <c r="I155" s="63">
        <v>41.689858152357594</v>
      </c>
      <c r="J155" s="63">
        <v>1.7847226396017131</v>
      </c>
      <c r="K155" s="63">
        <v>9.9519645402416188E-2</v>
      </c>
      <c r="L155" s="63"/>
      <c r="M155" s="63">
        <v>7.1934785379769994E-2</v>
      </c>
      <c r="O155" s="65">
        <f t="shared" si="97"/>
        <v>0.72562405724864387</v>
      </c>
      <c r="P155" s="65">
        <f t="shared" si="98"/>
        <v>5.873727802077458E-2</v>
      </c>
      <c r="Q155" s="65">
        <f t="shared" si="99"/>
        <v>0.23920484674374437</v>
      </c>
      <c r="R155" s="65">
        <f t="shared" si="100"/>
        <v>-2.3566182013162774E-2</v>
      </c>
      <c r="S155" s="65">
        <f t="shared" si="101"/>
        <v>1</v>
      </c>
      <c r="T155" s="65">
        <f t="shared" si="102"/>
        <v>0.23369748917776209</v>
      </c>
      <c r="U155" s="65">
        <f t="shared" si="103"/>
        <v>5.7384934216221734E-2</v>
      </c>
      <c r="V155" s="65">
        <f t="shared" si="104"/>
        <v>0.70891757660601618</v>
      </c>
      <c r="W155" s="66">
        <f t="shared" si="132"/>
        <v>1</v>
      </c>
      <c r="X155" s="67">
        <f t="shared" si="105"/>
        <v>0.47555616812106971</v>
      </c>
      <c r="Y155" s="67">
        <f t="shared" si="106"/>
        <v>0.70891757660601618</v>
      </c>
      <c r="Z155" s="67">
        <f t="shared" si="107"/>
        <v>1</v>
      </c>
      <c r="AA155" s="67">
        <f t="shared" si="108"/>
        <v>0</v>
      </c>
      <c r="AB155" s="67">
        <f t="shared" si="109"/>
        <v>0</v>
      </c>
      <c r="AC155" s="67">
        <f t="shared" si="110"/>
        <v>0</v>
      </c>
      <c r="AD155" s="67">
        <f>(G155+I155)/D155</f>
        <v>1.1555149984437529</v>
      </c>
      <c r="AE155" s="67">
        <f t="shared" si="111"/>
        <v>1</v>
      </c>
      <c r="AF155" s="67">
        <f t="shared" si="112"/>
        <v>0</v>
      </c>
      <c r="AG155" s="67">
        <f t="shared" si="113"/>
        <v>0</v>
      </c>
      <c r="AH155" s="67">
        <f t="shared" si="114"/>
        <v>0</v>
      </c>
      <c r="AI155" s="67">
        <f>G155+I155</f>
        <v>50.52209594716831</v>
      </c>
      <c r="AJ155" s="67">
        <f>D155/60.08</f>
        <v>0.72773933293794635</v>
      </c>
      <c r="AK155" s="68">
        <f>E155/79.9</f>
        <v>6.7846227947352582E-4</v>
      </c>
      <c r="AL155" s="68">
        <f>F155/101.96</f>
        <v>2.58114800827485E-2</v>
      </c>
      <c r="AM155" s="68">
        <f>G155/71.85</f>
        <v>0.12292606534183322</v>
      </c>
      <c r="AN155" s="68">
        <f>H155/70.94</f>
        <v>1.632944218543801E-3</v>
      </c>
      <c r="AO155" s="68">
        <f>I155/40.3</f>
        <v>1.0344877953438609</v>
      </c>
      <c r="AP155" s="68">
        <f>J155/56.08</f>
        <v>3.1824583445109009E-2</v>
      </c>
      <c r="AQ155" s="68">
        <f>K155/61.98</f>
        <v>1.6056735302100063E-3</v>
      </c>
      <c r="AR155" s="68">
        <f>L155/94.2</f>
        <v>0</v>
      </c>
      <c r="AS155" s="68">
        <f>M155/(3*15.9994+2*52)</f>
        <v>4.7326077137604261E-4</v>
      </c>
      <c r="AT155" s="68">
        <f t="shared" si="115"/>
        <v>1.9471795979511013</v>
      </c>
      <c r="AU155" s="68">
        <f t="shared" si="116"/>
        <v>0.37374022083207026</v>
      </c>
      <c r="AV155" s="68">
        <f t="shared" si="117"/>
        <v>3.4843333413488436E-4</v>
      </c>
      <c r="AW155" s="68">
        <f t="shared" si="118"/>
        <v>1.3255829154079239E-2</v>
      </c>
      <c r="AX155" s="68">
        <f t="shared" si="119"/>
        <v>6.3130317034535921E-2</v>
      </c>
      <c r="AY155" s="68">
        <f t="shared" si="120"/>
        <v>8.3862023834989276E-4</v>
      </c>
      <c r="AZ155" s="68">
        <f t="shared" si="121"/>
        <v>0.53127497660328282</v>
      </c>
      <c r="BA155" s="68">
        <f t="shared" si="122"/>
        <v>1.6343938421805614E-2</v>
      </c>
      <c r="BB155" s="68">
        <f t="shared" si="123"/>
        <v>8.2461501337604344E-4</v>
      </c>
      <c r="BC155" s="68">
        <f t="shared" si="124"/>
        <v>0</v>
      </c>
      <c r="BD155" s="68">
        <f t="shared" si="125"/>
        <v>2.4304936836541742E-4</v>
      </c>
      <c r="BE155" s="68">
        <f t="shared" si="133"/>
        <v>0.89379247171879606</v>
      </c>
      <c r="BF155" s="68">
        <f t="shared" si="126"/>
        <v>0.37458480391483734</v>
      </c>
      <c r="BG155" s="68">
        <f t="shared" si="127"/>
        <v>1.3285784851720399E-2</v>
      </c>
      <c r="BH155" s="68">
        <f t="shared" si="128"/>
        <v>0.59574853856392285</v>
      </c>
      <c r="BI155" s="68">
        <f t="shared" si="129"/>
        <v>1.6380872669519472E-2</v>
      </c>
      <c r="BJ155" s="68">
        <f t="shared" si="130"/>
        <v>1</v>
      </c>
      <c r="BK155" s="68">
        <f t="array" ref="BK155:BN155">MMULT(BF155:BI155,$Q$10:$T$13)</f>
        <v>0.22817568577311276</v>
      </c>
      <c r="BL155" s="68">
        <v>1.8470196183481447E-2</v>
      </c>
      <c r="BM155" s="68">
        <v>7.521901927143998E-2</v>
      </c>
      <c r="BN155" s="68">
        <v>-7.4104898923780284E-3</v>
      </c>
      <c r="BO155" s="68">
        <f t="shared" si="131"/>
        <v>0.31445441133565616</v>
      </c>
      <c r="BP155" s="60">
        <v>66.230248000000003</v>
      </c>
      <c r="BQ155" s="60">
        <v>25.643340999999999</v>
      </c>
      <c r="BR155" s="61">
        <v>6.7720089999999997</v>
      </c>
      <c r="BS155" s="60">
        <v>1.3544020000000001</v>
      </c>
      <c r="BT155" s="67">
        <f t="shared" si="134"/>
        <v>98.645598000000007</v>
      </c>
      <c r="BU155" s="67">
        <f>BP155/$BT155</f>
        <v>0.67139587921601929</v>
      </c>
      <c r="BV155" s="67">
        <f>BQ155/$BT155</f>
        <v>0.25995423536283896</v>
      </c>
      <c r="BW155" s="67">
        <f>BR155/$BT155</f>
        <v>6.8649885421141643E-2</v>
      </c>
    </row>
    <row r="156" spans="1:75" s="64" customFormat="1" x14ac:dyDescent="0.15">
      <c r="A156" s="62" t="s">
        <v>210</v>
      </c>
      <c r="B156" s="62"/>
      <c r="C156" s="71" t="s">
        <v>187</v>
      </c>
      <c r="D156" s="63">
        <v>43.497238000000003</v>
      </c>
      <c r="E156" s="63">
        <v>2.6952000000000004E-2</v>
      </c>
      <c r="F156" s="63">
        <v>1.824689</v>
      </c>
      <c r="G156" s="63">
        <v>8.0849205000000026</v>
      </c>
      <c r="H156" s="63">
        <v>0.21972600000000003</v>
      </c>
      <c r="I156" s="63">
        <v>43.332882000000012</v>
      </c>
      <c r="J156" s="63">
        <v>1.775514</v>
      </c>
      <c r="K156" s="63">
        <v>7.5422000000000003E-2</v>
      </c>
      <c r="L156" s="63"/>
      <c r="M156" s="63">
        <v>0.13703599999999999</v>
      </c>
      <c r="O156" s="65">
        <f t="shared" si="97"/>
        <v>0.76639990708566874</v>
      </c>
      <c r="P156" s="65">
        <f t="shared" si="98"/>
        <v>6.4282265017495691E-2</v>
      </c>
      <c r="Q156" s="65">
        <f t="shared" si="99"/>
        <v>0.1937091773257183</v>
      </c>
      <c r="R156" s="65">
        <f t="shared" si="100"/>
        <v>-2.4391349428882776E-2</v>
      </c>
      <c r="S156" s="65">
        <f t="shared" si="101"/>
        <v>1</v>
      </c>
      <c r="T156" s="65">
        <f t="shared" si="102"/>
        <v>0.18909684998190851</v>
      </c>
      <c r="U156" s="65">
        <f t="shared" si="103"/>
        <v>6.2751667176157086E-2</v>
      </c>
      <c r="V156" s="65">
        <f t="shared" si="104"/>
        <v>0.74815148284193433</v>
      </c>
      <c r="W156" s="66">
        <f t="shared" si="132"/>
        <v>1</v>
      </c>
      <c r="X156" s="67">
        <f t="shared" si="105"/>
        <v>0.50440484388591267</v>
      </c>
      <c r="Y156" s="67">
        <f t="shared" si="106"/>
        <v>0.74815148284193433</v>
      </c>
      <c r="Z156" s="67">
        <f t="shared" si="107"/>
        <v>1</v>
      </c>
      <c r="AA156" s="67">
        <f t="shared" si="108"/>
        <v>0</v>
      </c>
      <c r="AB156" s="67">
        <f t="shared" si="109"/>
        <v>0</v>
      </c>
      <c r="AC156" s="67">
        <f t="shared" si="110"/>
        <v>0</v>
      </c>
      <c r="AD156" s="67">
        <f>(G156+I156)/D156</f>
        <v>1.1820935044197523</v>
      </c>
      <c r="AE156" s="67">
        <f t="shared" si="111"/>
        <v>1</v>
      </c>
      <c r="AF156" s="67">
        <f t="shared" si="112"/>
        <v>0</v>
      </c>
      <c r="AG156" s="67">
        <f t="shared" si="113"/>
        <v>0</v>
      </c>
      <c r="AH156" s="67">
        <f t="shared" si="114"/>
        <v>0</v>
      </c>
      <c r="AI156" s="67">
        <f>G156+I156</f>
        <v>51.417802500000015</v>
      </c>
      <c r="AJ156" s="67">
        <f>D156/60.08</f>
        <v>0.72398864846870847</v>
      </c>
      <c r="AK156" s="68">
        <f>E156/79.9</f>
        <v>3.3732165206508136E-4</v>
      </c>
      <c r="AL156" s="68">
        <f>F156/101.96</f>
        <v>1.7896125931737939E-2</v>
      </c>
      <c r="AM156" s="68">
        <f>G156/71.85</f>
        <v>0.11252498956158669</v>
      </c>
      <c r="AN156" s="68">
        <f>H156/70.94</f>
        <v>3.0973498731322251E-3</v>
      </c>
      <c r="AO156" s="68">
        <f>I156/40.3</f>
        <v>1.0752576178660054</v>
      </c>
      <c r="AP156" s="68">
        <f>J156/56.08</f>
        <v>3.1660378031383739E-2</v>
      </c>
      <c r="AQ156" s="68">
        <f>K156/61.98</f>
        <v>1.2168764117457245E-3</v>
      </c>
      <c r="AR156" s="68">
        <f>L156/94.2</f>
        <v>0</v>
      </c>
      <c r="AS156" s="68">
        <f>M156/(3*15.9994+2*52)</f>
        <v>9.0156330798654195E-4</v>
      </c>
      <c r="AT156" s="68">
        <f t="shared" si="115"/>
        <v>1.9668808711043519</v>
      </c>
      <c r="AU156" s="68">
        <f t="shared" si="116"/>
        <v>0.36808972983819194</v>
      </c>
      <c r="AV156" s="68">
        <f t="shared" si="117"/>
        <v>1.7150080466016434E-4</v>
      </c>
      <c r="AW156" s="68">
        <f t="shared" si="118"/>
        <v>9.098734038574351E-3</v>
      </c>
      <c r="AX156" s="68">
        <f t="shared" si="119"/>
        <v>5.7209865231139731E-2</v>
      </c>
      <c r="AY156" s="68">
        <f t="shared" si="120"/>
        <v>1.5747521462208052E-3</v>
      </c>
      <c r="AZ156" s="68">
        <f t="shared" si="121"/>
        <v>0.5466816184257649</v>
      </c>
      <c r="BA156" s="68">
        <f t="shared" si="122"/>
        <v>1.6096744086797319E-2</v>
      </c>
      <c r="BB156" s="68">
        <f t="shared" si="123"/>
        <v>6.1868333238834154E-4</v>
      </c>
      <c r="BC156" s="68">
        <f t="shared" si="124"/>
        <v>0</v>
      </c>
      <c r="BD156" s="68">
        <f t="shared" si="125"/>
        <v>4.5837209626241261E-4</v>
      </c>
      <c r="BE156" s="68">
        <f t="shared" si="133"/>
        <v>0.90526465966252478</v>
      </c>
      <c r="BF156" s="68">
        <f t="shared" si="126"/>
        <v>0.36913190303317805</v>
      </c>
      <c r="BG156" s="68">
        <f t="shared" si="127"/>
        <v>9.1244953026212404E-3</v>
      </c>
      <c r="BH156" s="68">
        <f t="shared" si="128"/>
        <v>0.60560128283338333</v>
      </c>
      <c r="BI156" s="68">
        <f t="shared" si="129"/>
        <v>1.6142318830817442E-2</v>
      </c>
      <c r="BJ156" s="68">
        <f t="shared" si="130"/>
        <v>1</v>
      </c>
      <c r="BK156" s="68">
        <f t="array" ref="BK156:BN156">MMULT(BF156:BI156,$Q$10:$T$13)</f>
        <v>0.24438502171516477</v>
      </c>
      <c r="BL156" s="68">
        <v>2.0497944463404832E-2</v>
      </c>
      <c r="BM156" s="68">
        <v>6.1768824695174064E-2</v>
      </c>
      <c r="BN156" s="68">
        <v>-7.7777677224762209E-3</v>
      </c>
      <c r="BO156" s="68">
        <f t="shared" si="131"/>
        <v>0.31887402315126745</v>
      </c>
      <c r="BP156" s="60">
        <v>73.400000000000006</v>
      </c>
      <c r="BQ156" s="60">
        <v>18.7</v>
      </c>
      <c r="BR156" s="61">
        <v>7.18</v>
      </c>
      <c r="BS156" s="60">
        <v>0.67</v>
      </c>
      <c r="BT156" s="67">
        <f t="shared" si="134"/>
        <v>99.28</v>
      </c>
      <c r="BU156" s="67">
        <f>BP156/$BT156</f>
        <v>0.73932312651087839</v>
      </c>
      <c r="BV156" s="67">
        <f>BQ156/$BT156</f>
        <v>0.18835616438356165</v>
      </c>
      <c r="BW156" s="67">
        <f>BR156/$BT156</f>
        <v>7.232070910556003E-2</v>
      </c>
    </row>
    <row r="157" spans="1:75" s="64" customFormat="1" x14ac:dyDescent="0.15">
      <c r="A157" s="62" t="s">
        <v>210</v>
      </c>
      <c r="B157" s="62"/>
      <c r="C157" s="71" t="s">
        <v>188</v>
      </c>
      <c r="D157" s="63">
        <v>44.030769999999997</v>
      </c>
      <c r="E157" s="63">
        <v>0</v>
      </c>
      <c r="F157" s="63">
        <v>1.74586</v>
      </c>
      <c r="G157" s="63">
        <v>7.884442</v>
      </c>
      <c r="H157" s="63">
        <v>0.1454</v>
      </c>
      <c r="I157" s="63">
        <v>43.100189999999998</v>
      </c>
      <c r="J157" s="63">
        <v>1.93245</v>
      </c>
      <c r="K157" s="63">
        <v>2.7960000000000002E-2</v>
      </c>
      <c r="L157" s="63"/>
      <c r="M157" s="63">
        <v>0.10688</v>
      </c>
      <c r="O157" s="65">
        <f t="shared" si="97"/>
        <v>0.74008543550907713</v>
      </c>
      <c r="P157" s="65">
        <f t="shared" si="98"/>
        <v>7.0153421985508682E-2</v>
      </c>
      <c r="Q157" s="65">
        <f t="shared" si="99"/>
        <v>0.21951770276377686</v>
      </c>
      <c r="R157" s="65">
        <f t="shared" si="100"/>
        <v>-2.9756560258362659E-2</v>
      </c>
      <c r="S157" s="65">
        <f t="shared" si="101"/>
        <v>1</v>
      </c>
      <c r="T157" s="65">
        <f t="shared" si="102"/>
        <v>0.21317436687045779</v>
      </c>
      <c r="U157" s="65">
        <f t="shared" si="103"/>
        <v>6.8126220014473535E-2</v>
      </c>
      <c r="V157" s="65">
        <f t="shared" si="104"/>
        <v>0.7186994131150688</v>
      </c>
      <c r="W157" s="66">
        <f t="shared" si="132"/>
        <v>1</v>
      </c>
      <c r="X157" s="67">
        <f t="shared" si="105"/>
        <v>0.4936066825568669</v>
      </c>
      <c r="Y157" s="67">
        <f t="shared" si="106"/>
        <v>0.7186994131150688</v>
      </c>
      <c r="Z157" s="67">
        <f t="shared" si="107"/>
        <v>1</v>
      </c>
      <c r="AA157" s="67">
        <f t="shared" si="108"/>
        <v>0</v>
      </c>
      <c r="AB157" s="67">
        <f t="shared" si="109"/>
        <v>0</v>
      </c>
      <c r="AC157" s="67">
        <f t="shared" si="110"/>
        <v>0</v>
      </c>
      <c r="AD157" s="67">
        <f>(G157+I157)/D157</f>
        <v>1.1579318735511552</v>
      </c>
      <c r="AE157" s="67">
        <f t="shared" si="111"/>
        <v>1</v>
      </c>
      <c r="AF157" s="67">
        <f t="shared" si="112"/>
        <v>0</v>
      </c>
      <c r="AG157" s="67">
        <f t="shared" si="113"/>
        <v>0</v>
      </c>
      <c r="AH157" s="67">
        <f t="shared" si="114"/>
        <v>0</v>
      </c>
      <c r="AI157" s="67">
        <f>G157+I157</f>
        <v>50.984631999999998</v>
      </c>
      <c r="AJ157" s="67">
        <f>D157/60.08</f>
        <v>0.73286900798934751</v>
      </c>
      <c r="AK157" s="68">
        <f>E157/79.9</f>
        <v>0</v>
      </c>
      <c r="AL157" s="68">
        <f>F157/101.96</f>
        <v>1.7122989407610829E-2</v>
      </c>
      <c r="AM157" s="68">
        <f>G157/71.85</f>
        <v>0.10973475295755046</v>
      </c>
      <c r="AN157" s="68">
        <f>H157/70.94</f>
        <v>2.049619396673245E-3</v>
      </c>
      <c r="AO157" s="68">
        <f>I157/40.3</f>
        <v>1.0694836228287841</v>
      </c>
      <c r="AP157" s="68">
        <f>J157/56.08</f>
        <v>3.4458808844507846E-2</v>
      </c>
      <c r="AQ157" s="68">
        <f>K157/61.98</f>
        <v>4.5111326234269125E-4</v>
      </c>
      <c r="AR157" s="68">
        <f>L157/94.2</f>
        <v>0</v>
      </c>
      <c r="AS157" s="68">
        <f>M157/(3*15.9994+2*52)</f>
        <v>7.031662217052571E-4</v>
      </c>
      <c r="AT157" s="68">
        <f t="shared" si="115"/>
        <v>1.9668730809085218</v>
      </c>
      <c r="AU157" s="68">
        <f t="shared" si="116"/>
        <v>0.37260615090162641</v>
      </c>
      <c r="AV157" s="68">
        <f t="shared" si="117"/>
        <v>0</v>
      </c>
      <c r="AW157" s="68">
        <f t="shared" si="118"/>
        <v>8.7056910655879827E-3</v>
      </c>
      <c r="AX157" s="68">
        <f t="shared" si="119"/>
        <v>5.5791476340132068E-2</v>
      </c>
      <c r="AY157" s="68">
        <f t="shared" si="120"/>
        <v>1.0420699823328213E-3</v>
      </c>
      <c r="AZ157" s="68">
        <f t="shared" si="121"/>
        <v>0.54374816210041221</v>
      </c>
      <c r="BA157" s="68">
        <f t="shared" si="122"/>
        <v>1.7519589433086815E-2</v>
      </c>
      <c r="BB157" s="68">
        <f t="shared" si="123"/>
        <v>2.2935555258823143E-4</v>
      </c>
      <c r="BC157" s="68">
        <f t="shared" si="124"/>
        <v>0</v>
      </c>
      <c r="BD157" s="68">
        <f t="shared" si="125"/>
        <v>3.5750462423353538E-4</v>
      </c>
      <c r="BE157" s="68">
        <f t="shared" si="133"/>
        <v>0.90694280617500023</v>
      </c>
      <c r="BF157" s="68">
        <f t="shared" si="126"/>
        <v>0.37321409058960925</v>
      </c>
      <c r="BG157" s="68">
        <f t="shared" si="127"/>
        <v>8.7198951658082335E-3</v>
      </c>
      <c r="BH157" s="68">
        <f t="shared" si="128"/>
        <v>0.60051784006133047</v>
      </c>
      <c r="BI157" s="68">
        <f t="shared" si="129"/>
        <v>1.7548174183252011E-2</v>
      </c>
      <c r="BJ157" s="68">
        <f t="shared" si="130"/>
        <v>1</v>
      </c>
      <c r="BK157" s="68">
        <f t="array" ref="BK157:BN157">MMULT(BF157:BI157,$Q$10:$T$13)</f>
        <v>0.23562933772009928</v>
      </c>
      <c r="BL157" s="68">
        <v>2.2335535288400252E-2</v>
      </c>
      <c r="BM157" s="68">
        <v>6.9890324060338765E-2</v>
      </c>
      <c r="BN157" s="68">
        <v>-9.4739313194067351E-3</v>
      </c>
      <c r="BO157" s="68">
        <f t="shared" si="131"/>
        <v>0.31838126574943154</v>
      </c>
      <c r="BP157" s="60">
        <v>71.3</v>
      </c>
      <c r="BQ157" s="60">
        <v>20.9</v>
      </c>
      <c r="BR157" s="61">
        <v>7</v>
      </c>
      <c r="BS157" s="60">
        <v>0.8</v>
      </c>
      <c r="BT157" s="67">
        <f t="shared" si="134"/>
        <v>99.199999999999989</v>
      </c>
      <c r="BU157" s="67">
        <f>BP157/$BT157</f>
        <v>0.71875</v>
      </c>
      <c r="BV157" s="67">
        <f>BQ157/$BT157</f>
        <v>0.21068548387096775</v>
      </c>
      <c r="BW157" s="67">
        <f>BR157/$BT157</f>
        <v>7.0564516129032265E-2</v>
      </c>
    </row>
    <row r="158" spans="1:75" s="64" customFormat="1" x14ac:dyDescent="0.15">
      <c r="A158" s="62" t="s">
        <v>210</v>
      </c>
      <c r="B158" s="62"/>
      <c r="C158" s="69" t="s">
        <v>189</v>
      </c>
      <c r="D158" s="63">
        <v>45.069879999999998</v>
      </c>
      <c r="E158" s="63">
        <v>3.9949999999999992E-2</v>
      </c>
      <c r="F158" s="63">
        <v>2.3938799999999998</v>
      </c>
      <c r="G158" s="63">
        <v>8.0692260000000005</v>
      </c>
      <c r="H158" s="63">
        <v>0.12915000000000001</v>
      </c>
      <c r="I158" s="63">
        <v>41.319089999999996</v>
      </c>
      <c r="J158" s="63">
        <v>1.5712199999999998</v>
      </c>
      <c r="K158" s="63">
        <v>2.5349999999999998E-2</v>
      </c>
      <c r="L158" s="63"/>
      <c r="M158" s="63">
        <v>0.32543999999999995</v>
      </c>
      <c r="O158" s="65">
        <f t="shared" si="97"/>
        <v>0.64507530201927643</v>
      </c>
      <c r="P158" s="65">
        <f t="shared" si="98"/>
        <v>3.7297645328999929E-2</v>
      </c>
      <c r="Q158" s="65">
        <f t="shared" si="99"/>
        <v>0.35750374772276161</v>
      </c>
      <c r="R158" s="65">
        <f t="shared" si="100"/>
        <v>-3.9876695071038019E-2</v>
      </c>
      <c r="S158" s="65">
        <f t="shared" si="101"/>
        <v>1</v>
      </c>
      <c r="T158" s="65">
        <f t="shared" si="102"/>
        <v>0.34379436467545715</v>
      </c>
      <c r="U158" s="65">
        <f t="shared" si="103"/>
        <v>3.5867373031618889E-2</v>
      </c>
      <c r="V158" s="65">
        <f t="shared" si="104"/>
        <v>0.62033826229292388</v>
      </c>
      <c r="W158" s="66">
        <f t="shared" si="132"/>
        <v>1</v>
      </c>
      <c r="X158" s="67">
        <f t="shared" si="105"/>
        <v>0.39956853767330403</v>
      </c>
      <c r="Y158" s="67">
        <f t="shared" si="106"/>
        <v>0.62033826229292388</v>
      </c>
      <c r="Z158" s="67">
        <f t="shared" si="107"/>
        <v>1</v>
      </c>
      <c r="AA158" s="67">
        <f t="shared" si="108"/>
        <v>0</v>
      </c>
      <c r="AB158" s="67">
        <f t="shared" si="109"/>
        <v>0</v>
      </c>
      <c r="AC158" s="67">
        <f t="shared" si="110"/>
        <v>0</v>
      </c>
      <c r="AD158" s="67">
        <f>(G158+I158)/D158</f>
        <v>1.0958164521405427</v>
      </c>
      <c r="AE158" s="67">
        <f t="shared" si="111"/>
        <v>1</v>
      </c>
      <c r="AF158" s="67">
        <f t="shared" si="112"/>
        <v>0</v>
      </c>
      <c r="AG158" s="67">
        <f t="shared" si="113"/>
        <v>0</v>
      </c>
      <c r="AH158" s="67">
        <f t="shared" si="114"/>
        <v>0</v>
      </c>
      <c r="AI158" s="67">
        <f>G158+I158</f>
        <v>49.388315999999996</v>
      </c>
      <c r="AJ158" s="67">
        <f>D158/60.08</f>
        <v>0.750164447403462</v>
      </c>
      <c r="AK158" s="68">
        <f>E158/79.9</f>
        <v>4.999999999999999E-4</v>
      </c>
      <c r="AL158" s="68">
        <f>F158/101.96</f>
        <v>2.3478619066300509E-2</v>
      </c>
      <c r="AM158" s="68">
        <f>G158/71.85</f>
        <v>0.11230655532359082</v>
      </c>
      <c r="AN158" s="68">
        <f>H158/70.94</f>
        <v>1.8205525796447706E-3</v>
      </c>
      <c r="AO158" s="68">
        <f>I158/40.3</f>
        <v>1.025287593052109</v>
      </c>
      <c r="AP158" s="68">
        <f>J158/56.08</f>
        <v>2.8017475035663337E-2</v>
      </c>
      <c r="AQ158" s="68">
        <f>K158/61.98</f>
        <v>4.0900290416263311E-4</v>
      </c>
      <c r="AR158" s="68">
        <f>L158/94.2</f>
        <v>0</v>
      </c>
      <c r="AS158" s="68">
        <f>M158/(3*15.9994+2*52)</f>
        <v>2.1410779864498393E-3</v>
      </c>
      <c r="AT158" s="68">
        <f t="shared" si="115"/>
        <v>1.9441253233513829</v>
      </c>
      <c r="AU158" s="68">
        <f t="shared" si="116"/>
        <v>0.3858621861425528</v>
      </c>
      <c r="AV158" s="68">
        <f t="shared" si="117"/>
        <v>2.5718506620657267E-4</v>
      </c>
      <c r="AW158" s="68">
        <f t="shared" si="118"/>
        <v>1.2076700398010794E-2</v>
      </c>
      <c r="AX158" s="68">
        <f t="shared" si="119"/>
        <v>5.7767137732659658E-2</v>
      </c>
      <c r="AY158" s="68">
        <f t="shared" si="120"/>
        <v>9.3643787145697411E-4</v>
      </c>
      <c r="AZ158" s="68">
        <f t="shared" si="121"/>
        <v>0.52737731499976848</v>
      </c>
      <c r="BA158" s="68">
        <f t="shared" si="122"/>
        <v>1.4411352343976147E-2</v>
      </c>
      <c r="BB158" s="68">
        <f t="shared" si="123"/>
        <v>2.1037887797149463E-4</v>
      </c>
      <c r="BC158" s="68">
        <f t="shared" si="124"/>
        <v>0</v>
      </c>
      <c r="BD158" s="68">
        <f t="shared" si="125"/>
        <v>1.1013065673970747E-3</v>
      </c>
      <c r="BE158" s="68">
        <f t="shared" si="133"/>
        <v>0.90127713342764082</v>
      </c>
      <c r="BF158" s="68">
        <f t="shared" si="126"/>
        <v>0.38683131788607211</v>
      </c>
      <c r="BG158" s="68">
        <f t="shared" si="127"/>
        <v>1.210703224739383E-2</v>
      </c>
      <c r="BH158" s="68">
        <f t="shared" si="128"/>
        <v>0.58661410195967256</v>
      </c>
      <c r="BI158" s="68">
        <f t="shared" si="129"/>
        <v>1.4447547906861466E-2</v>
      </c>
      <c r="BJ158" s="68">
        <f t="shared" si="130"/>
        <v>0.99999999999999989</v>
      </c>
      <c r="BK158" s="68">
        <f t="array" ref="BK158:BN158">MMULT(BF158:BI158,$Q$10:$T$13)</f>
        <v>0.20187509697770031</v>
      </c>
      <c r="BL158" s="68">
        <v>1.1672227636467056E-2</v>
      </c>
      <c r="BM158" s="68">
        <v>0.11188012239114861</v>
      </c>
      <c r="BN158" s="68">
        <v>-1.2479336380445436E-2</v>
      </c>
      <c r="BO158" s="68">
        <f t="shared" si="131"/>
        <v>0.31294811062487055</v>
      </c>
      <c r="BP158" s="60">
        <v>61.8</v>
      </c>
      <c r="BQ158" s="60">
        <v>32.799999999999997</v>
      </c>
      <c r="BR158" s="61">
        <v>4.7</v>
      </c>
      <c r="BS158" s="60">
        <v>0.7</v>
      </c>
      <c r="BT158" s="67">
        <f t="shared" si="134"/>
        <v>99.3</v>
      </c>
      <c r="BU158" s="67">
        <f>BP158/$BT158</f>
        <v>0.62235649546827798</v>
      </c>
      <c r="BV158" s="67">
        <f>BQ158/$BT158</f>
        <v>0.33031218529707956</v>
      </c>
      <c r="BW158" s="67">
        <f>BR158/$BT158</f>
        <v>4.7331319234642504E-2</v>
      </c>
    </row>
    <row r="159" spans="1:75" s="64" customFormat="1" x14ac:dyDescent="0.15">
      <c r="A159" s="62" t="s">
        <v>210</v>
      </c>
      <c r="B159" s="62"/>
      <c r="C159" s="71" t="s">
        <v>190</v>
      </c>
      <c r="D159" s="63">
        <v>43.273710000000001</v>
      </c>
      <c r="E159" s="63">
        <v>1.1210000000000001E-2</v>
      </c>
      <c r="F159" s="63">
        <v>0.85089999999999999</v>
      </c>
      <c r="G159" s="63">
        <v>8.218788</v>
      </c>
      <c r="H159" s="63">
        <v>0.12265000000000001</v>
      </c>
      <c r="I159" s="63">
        <v>45.168859999999995</v>
      </c>
      <c r="J159" s="63">
        <v>1.1213100000000003</v>
      </c>
      <c r="K159" s="63">
        <v>1.7000000000000001E-3</v>
      </c>
      <c r="L159" s="63"/>
      <c r="M159" s="63">
        <v>0.16955000000000001</v>
      </c>
      <c r="O159" s="65">
        <f t="shared" si="97"/>
        <v>0.81068582237742992</v>
      </c>
      <c r="P159" s="65">
        <f t="shared" si="98"/>
        <v>3.4657853022613289E-2</v>
      </c>
      <c r="Q159" s="65">
        <f t="shared" si="99"/>
        <v>0.18042762745273219</v>
      </c>
      <c r="R159" s="65">
        <f t="shared" si="100"/>
        <v>-2.5771302852775475E-2</v>
      </c>
      <c r="S159" s="65">
        <f t="shared" si="101"/>
        <v>0.99999999999999978</v>
      </c>
      <c r="T159" s="65">
        <f t="shared" si="102"/>
        <v>0.17589459458550305</v>
      </c>
      <c r="U159" s="65">
        <f t="shared" si="103"/>
        <v>3.3787115048184949E-2</v>
      </c>
      <c r="V159" s="65">
        <f t="shared" si="104"/>
        <v>0.79031829036631196</v>
      </c>
      <c r="W159" s="66">
        <f t="shared" si="132"/>
        <v>1</v>
      </c>
      <c r="X159" s="67">
        <f t="shared" si="105"/>
        <v>0.49530447762489588</v>
      </c>
      <c r="Y159" s="67">
        <f t="shared" si="106"/>
        <v>0.79031829036631196</v>
      </c>
      <c r="Z159" s="67">
        <f t="shared" si="107"/>
        <v>1</v>
      </c>
      <c r="AA159" s="67">
        <f t="shared" si="108"/>
        <v>0</v>
      </c>
      <c r="AB159" s="67">
        <f t="shared" si="109"/>
        <v>0</v>
      </c>
      <c r="AC159" s="67">
        <f t="shared" si="110"/>
        <v>0</v>
      </c>
      <c r="AD159" s="67">
        <f>(G159+I159)/D159</f>
        <v>1.2337201501789423</v>
      </c>
      <c r="AE159" s="67">
        <f t="shared" si="111"/>
        <v>1</v>
      </c>
      <c r="AF159" s="67">
        <f t="shared" si="112"/>
        <v>0</v>
      </c>
      <c r="AG159" s="67">
        <f t="shared" si="113"/>
        <v>0</v>
      </c>
      <c r="AH159" s="67">
        <f t="shared" si="114"/>
        <v>0</v>
      </c>
      <c r="AI159" s="67">
        <f>G159+I159</f>
        <v>53.387647999999999</v>
      </c>
      <c r="AJ159" s="67">
        <f>D159/60.08</f>
        <v>0.72026814247669779</v>
      </c>
      <c r="AK159" s="68">
        <f>E159/79.9</f>
        <v>1.4030037546933669E-4</v>
      </c>
      <c r="AL159" s="68">
        <f>F159/101.96</f>
        <v>8.3454295802275411E-3</v>
      </c>
      <c r="AM159" s="68">
        <f>G159/71.85</f>
        <v>0.11438814196242172</v>
      </c>
      <c r="AN159" s="68">
        <f>H159/70.94</f>
        <v>1.7289258528333806E-3</v>
      </c>
      <c r="AO159" s="68">
        <f>I159/40.3</f>
        <v>1.1208153846153845</v>
      </c>
      <c r="AP159" s="68">
        <f>J159/56.08</f>
        <v>1.9994828815977181E-2</v>
      </c>
      <c r="AQ159" s="68">
        <f>K159/61.98</f>
        <v>2.7428202646014846E-5</v>
      </c>
      <c r="AR159" s="68">
        <f>L159/94.2</f>
        <v>0</v>
      </c>
      <c r="AS159" s="68">
        <f>M159/(3*15.9994+2*52)</f>
        <v>1.115473735873188E-3</v>
      </c>
      <c r="AT159" s="68">
        <f t="shared" si="115"/>
        <v>1.9868240556175307</v>
      </c>
      <c r="AU159" s="68">
        <f t="shared" si="116"/>
        <v>0.36252235845454828</v>
      </c>
      <c r="AV159" s="68">
        <f t="shared" si="117"/>
        <v>7.0615400026314618E-5</v>
      </c>
      <c r="AW159" s="68">
        <f t="shared" si="118"/>
        <v>4.2003868216874763E-3</v>
      </c>
      <c r="AX159" s="68">
        <f t="shared" si="119"/>
        <v>5.757336269359211E-2</v>
      </c>
      <c r="AY159" s="68">
        <f t="shared" si="120"/>
        <v>8.701957518306813E-4</v>
      </c>
      <c r="AZ159" s="68">
        <f t="shared" si="121"/>
        <v>0.56412412636458675</v>
      </c>
      <c r="BA159" s="68">
        <f t="shared" si="122"/>
        <v>1.0063713875138545E-2</v>
      </c>
      <c r="BB159" s="68">
        <f t="shared" si="123"/>
        <v>1.3805048599278109E-5</v>
      </c>
      <c r="BC159" s="68">
        <f t="shared" si="124"/>
        <v>0</v>
      </c>
      <c r="BD159" s="68">
        <f t="shared" si="125"/>
        <v>5.6143558999062156E-4</v>
      </c>
      <c r="BE159" s="68">
        <f t="shared" si="133"/>
        <v>0.90739328418261567</v>
      </c>
      <c r="BF159" s="68">
        <f t="shared" si="126"/>
        <v>0.3630727956164051</v>
      </c>
      <c r="BG159" s="68">
        <f t="shared" si="127"/>
        <v>4.2067644945313993E-3</v>
      </c>
      <c r="BH159" s="68">
        <f t="shared" si="128"/>
        <v>0.62264144573679459</v>
      </c>
      <c r="BI159" s="68">
        <f t="shared" si="129"/>
        <v>1.0078994152268997E-2</v>
      </c>
      <c r="BJ159" s="68">
        <f t="shared" si="130"/>
        <v>1</v>
      </c>
      <c r="BK159" s="68">
        <f t="array" ref="BK159:BN159">MMULT(BF159:BI159,$Q$10:$T$13)</f>
        <v>0.26267844390450246</v>
      </c>
      <c r="BL159" s="68">
        <v>1.1229838551207003E-2</v>
      </c>
      <c r="BM159" s="68">
        <v>5.8462165130352572E-2</v>
      </c>
      <c r="BN159" s="68">
        <v>-8.3504183049682452E-3</v>
      </c>
      <c r="BO159" s="68">
        <f t="shared" si="131"/>
        <v>0.3240200292810938</v>
      </c>
      <c r="BP159" s="60">
        <v>78.2</v>
      </c>
      <c r="BQ159" s="60">
        <v>18.100000000000001</v>
      </c>
      <c r="BR159" s="61">
        <v>3.4</v>
      </c>
      <c r="BS159" s="60">
        <v>0.3</v>
      </c>
      <c r="BT159" s="67">
        <f t="shared" si="134"/>
        <v>99.700000000000017</v>
      </c>
      <c r="BU159" s="67">
        <f>BP159/$BT159</f>
        <v>0.78435305917753251</v>
      </c>
      <c r="BV159" s="67">
        <f>BQ159/$BT159</f>
        <v>0.18154463390170511</v>
      </c>
      <c r="BW159" s="67">
        <f>BR159/$BT159</f>
        <v>3.4102306920762278E-2</v>
      </c>
    </row>
    <row r="160" spans="1:75" s="64" customFormat="1" x14ac:dyDescent="0.15">
      <c r="A160" s="62" t="s">
        <v>210</v>
      </c>
      <c r="B160" s="62"/>
      <c r="C160" s="59" t="s">
        <v>191</v>
      </c>
      <c r="D160" s="63">
        <v>43.682960000000001</v>
      </c>
      <c r="E160" s="63">
        <v>1.9240000000000004E-2</v>
      </c>
      <c r="F160" s="63">
        <v>1.8115600000000001</v>
      </c>
      <c r="G160" s="63">
        <v>8.5897000000000006</v>
      </c>
      <c r="H160" s="63">
        <v>0.14837999999999998</v>
      </c>
      <c r="I160" s="63">
        <v>43.041780000000003</v>
      </c>
      <c r="J160" s="63">
        <v>1.4194800000000001</v>
      </c>
      <c r="K160" s="63">
        <v>1.5640000000000001E-2</v>
      </c>
      <c r="L160" s="63"/>
      <c r="M160" s="63">
        <v>0.18484</v>
      </c>
      <c r="O160" s="65">
        <f t="shared" si="97"/>
        <v>0.75167902431402922</v>
      </c>
      <c r="P160" s="65">
        <f t="shared" si="98"/>
        <v>4.2355529604404085E-2</v>
      </c>
      <c r="Q160" s="65">
        <f t="shared" si="99"/>
        <v>0.23302347259431302</v>
      </c>
      <c r="R160" s="65">
        <f t="shared" si="100"/>
        <v>-2.705802651274632E-2</v>
      </c>
      <c r="S160" s="65">
        <f t="shared" si="101"/>
        <v>0.99999999999999989</v>
      </c>
      <c r="T160" s="65">
        <f t="shared" si="102"/>
        <v>0.22688442773337408</v>
      </c>
      <c r="U160" s="65">
        <f t="shared" si="103"/>
        <v>4.1239665638189163E-2</v>
      </c>
      <c r="V160" s="65">
        <f t="shared" si="104"/>
        <v>0.73187590662843671</v>
      </c>
      <c r="W160" s="66">
        <f t="shared" si="132"/>
        <v>1</v>
      </c>
      <c r="X160" s="67">
        <f t="shared" si="105"/>
        <v>0.47016821582032664</v>
      </c>
      <c r="Y160" s="67">
        <f t="shared" si="106"/>
        <v>0.73187590662843671</v>
      </c>
      <c r="Z160" s="67">
        <f t="shared" si="107"/>
        <v>1</v>
      </c>
      <c r="AA160" s="67">
        <f t="shared" si="108"/>
        <v>0</v>
      </c>
      <c r="AB160" s="67">
        <f t="shared" si="109"/>
        <v>0</v>
      </c>
      <c r="AC160" s="67">
        <f t="shared" si="110"/>
        <v>0</v>
      </c>
      <c r="AD160" s="67">
        <f>(G160+I160)/D160</f>
        <v>1.1819592811476145</v>
      </c>
      <c r="AE160" s="67">
        <f t="shared" si="111"/>
        <v>1</v>
      </c>
      <c r="AF160" s="67">
        <f t="shared" si="112"/>
        <v>0</v>
      </c>
      <c r="AG160" s="67">
        <f t="shared" si="113"/>
        <v>0</v>
      </c>
      <c r="AH160" s="67">
        <f t="shared" si="114"/>
        <v>0</v>
      </c>
      <c r="AI160" s="67">
        <f>G160+I160</f>
        <v>51.631480000000003</v>
      </c>
      <c r="AJ160" s="67">
        <f>D160/60.08</f>
        <v>0.72707989347536617</v>
      </c>
      <c r="AK160" s="68">
        <f>E160/79.9</f>
        <v>2.4080100125156449E-4</v>
      </c>
      <c r="AL160" s="68">
        <f>F160/101.96</f>
        <v>1.7767359748921147E-2</v>
      </c>
      <c r="AM160" s="68">
        <f>G160/71.85</f>
        <v>0.11955045233124567</v>
      </c>
      <c r="AN160" s="68">
        <f>H160/70.94</f>
        <v>2.0916267268113898E-3</v>
      </c>
      <c r="AO160" s="68">
        <f>I160/40.3</f>
        <v>1.0680342431761789</v>
      </c>
      <c r="AP160" s="68">
        <f>J160/56.08</f>
        <v>2.5311697574893013E-2</v>
      </c>
      <c r="AQ160" s="68">
        <f>K160/61.98</f>
        <v>2.5233946434333659E-4</v>
      </c>
      <c r="AR160" s="68">
        <f>L160/94.2</f>
        <v>0</v>
      </c>
      <c r="AS160" s="68">
        <f>M160/(3*15.9994+2*52)</f>
        <v>1.2160670323727518E-3</v>
      </c>
      <c r="AT160" s="68">
        <f t="shared" si="115"/>
        <v>1.961544480531384</v>
      </c>
      <c r="AU160" s="68">
        <f t="shared" si="116"/>
        <v>0.37066704359332175</v>
      </c>
      <c r="AV160" s="68">
        <f t="shared" si="117"/>
        <v>1.2276091806306188E-4</v>
      </c>
      <c r="AW160" s="68">
        <f t="shared" si="118"/>
        <v>9.0578418818766503E-3</v>
      </c>
      <c r="AX160" s="68">
        <f t="shared" si="119"/>
        <v>6.0947102407210955E-2</v>
      </c>
      <c r="AY160" s="68">
        <f t="shared" si="120"/>
        <v>1.0663162357882226E-3</v>
      </c>
      <c r="AZ160" s="68">
        <f t="shared" si="121"/>
        <v>0.54448637478098261</v>
      </c>
      <c r="BA160" s="68">
        <f t="shared" si="122"/>
        <v>1.2903963089348885E-2</v>
      </c>
      <c r="BB160" s="68">
        <f t="shared" si="123"/>
        <v>1.2864325374613867E-4</v>
      </c>
      <c r="BC160" s="68">
        <f t="shared" si="124"/>
        <v>0</v>
      </c>
      <c r="BD160" s="68">
        <f t="shared" si="125"/>
        <v>6.1995383966175377E-4</v>
      </c>
      <c r="BE160" s="68">
        <f t="shared" si="133"/>
        <v>0.89933311469615673</v>
      </c>
      <c r="BF160" s="68">
        <f t="shared" si="126"/>
        <v>0.37138666997951636</v>
      </c>
      <c r="BG160" s="68">
        <f t="shared" si="127"/>
        <v>9.0754271032575089E-3</v>
      </c>
      <c r="BH160" s="68">
        <f t="shared" si="128"/>
        <v>0.6066088876078698</v>
      </c>
      <c r="BI160" s="68">
        <f t="shared" si="129"/>
        <v>1.2929015309356244E-2</v>
      </c>
      <c r="BJ160" s="68">
        <f t="shared" si="130"/>
        <v>0.99999999999999978</v>
      </c>
      <c r="BK160" s="68">
        <f t="array" ref="BK160:BN160">MMULT(BF160:BI160,$Q$10:$T$13)</f>
        <v>0.23938144922675603</v>
      </c>
      <c r="BL160" s="68">
        <v>1.3488640405686231E-2</v>
      </c>
      <c r="BM160" s="68">
        <v>7.4209196703850094E-2</v>
      </c>
      <c r="BN160" s="68">
        <v>-8.6169620148017108E-3</v>
      </c>
      <c r="BO160" s="68">
        <f t="shared" si="131"/>
        <v>0.31846232432149063</v>
      </c>
      <c r="BP160" s="60">
        <v>69.8</v>
      </c>
      <c r="BQ160" s="60">
        <v>23.9</v>
      </c>
      <c r="BR160" s="61">
        <v>5.3</v>
      </c>
      <c r="BS160" s="60">
        <v>1</v>
      </c>
      <c r="BT160" s="67">
        <f t="shared" si="134"/>
        <v>98.999999999999986</v>
      </c>
      <c r="BU160" s="67">
        <f>BP160/$BT160</f>
        <v>0.70505050505050515</v>
      </c>
      <c r="BV160" s="67">
        <f>BQ160/$BT160</f>
        <v>0.24141414141414144</v>
      </c>
      <c r="BW160" s="67">
        <f>BR160/$BT160</f>
        <v>5.353535353535354E-2</v>
      </c>
    </row>
    <row r="161" spans="1:75" s="64" customFormat="1" x14ac:dyDescent="0.15">
      <c r="A161" s="62" t="s">
        <v>210</v>
      </c>
      <c r="B161" s="62"/>
      <c r="C161" s="69" t="s">
        <v>192</v>
      </c>
      <c r="D161" s="63">
        <v>45.516309999999997</v>
      </c>
      <c r="E161" s="63">
        <v>1.4750000000000001E-2</v>
      </c>
      <c r="F161" s="63">
        <v>1.8701699999999999</v>
      </c>
      <c r="G161" s="63">
        <v>7.8327815268798302</v>
      </c>
      <c r="H161" s="63">
        <v>0.14188999999999999</v>
      </c>
      <c r="I161" s="63">
        <v>41.86016</v>
      </c>
      <c r="J161" s="63">
        <v>1.2832699999999999</v>
      </c>
      <c r="K161" s="63">
        <v>1.0840000000000001E-2</v>
      </c>
      <c r="L161" s="63"/>
      <c r="M161" s="63">
        <v>0.32746999999999998</v>
      </c>
      <c r="O161" s="65">
        <f t="shared" si="97"/>
        <v>0.63297669886474384</v>
      </c>
      <c r="P161" s="65">
        <f t="shared" si="98"/>
        <v>2.018420669493708E-2</v>
      </c>
      <c r="Q161" s="65">
        <f t="shared" si="99"/>
        <v>0.39399026182841962</v>
      </c>
      <c r="R161" s="65">
        <f t="shared" si="100"/>
        <v>-4.7151167388100636E-2</v>
      </c>
      <c r="S161" s="65">
        <f t="shared" si="101"/>
        <v>0.99999999999999978</v>
      </c>
      <c r="T161" s="65">
        <f t="shared" si="102"/>
        <v>0.37624965152944045</v>
      </c>
      <c r="U161" s="65">
        <f t="shared" si="103"/>
        <v>1.9275351375754427E-2</v>
      </c>
      <c r="V161" s="65">
        <f t="shared" si="104"/>
        <v>0.60447499709480501</v>
      </c>
      <c r="W161" s="66">
        <f t="shared" si="132"/>
        <v>0.99999999999999989</v>
      </c>
      <c r="X161" s="67">
        <f t="shared" si="105"/>
        <v>0.37125106090211679</v>
      </c>
      <c r="Y161" s="67">
        <f t="shared" si="106"/>
        <v>0.60447499709480501</v>
      </c>
      <c r="Z161" s="67">
        <f t="shared" si="107"/>
        <v>1</v>
      </c>
      <c r="AA161" s="67">
        <f t="shared" si="108"/>
        <v>0</v>
      </c>
      <c r="AB161" s="67">
        <f t="shared" si="109"/>
        <v>0</v>
      </c>
      <c r="AC161" s="67">
        <f t="shared" si="110"/>
        <v>0</v>
      </c>
      <c r="AD161" s="67">
        <f>(G161+I161)/D161</f>
        <v>1.0917612066285654</v>
      </c>
      <c r="AE161" s="67">
        <f t="shared" si="111"/>
        <v>1</v>
      </c>
      <c r="AF161" s="67">
        <f t="shared" si="112"/>
        <v>0</v>
      </c>
      <c r="AG161" s="67">
        <f t="shared" si="113"/>
        <v>0</v>
      </c>
      <c r="AH161" s="67">
        <f t="shared" si="114"/>
        <v>0</v>
      </c>
      <c r="AI161" s="67">
        <f>G161+I161</f>
        <v>49.692941526879828</v>
      </c>
      <c r="AJ161" s="67">
        <f>D161/60.08</f>
        <v>0.7575950399467376</v>
      </c>
      <c r="AK161" s="68">
        <f>E161/79.9</f>
        <v>1.8460575719649562E-4</v>
      </c>
      <c r="AL161" s="68">
        <f>F161/101.96</f>
        <v>1.834219301686936E-2</v>
      </c>
      <c r="AM161" s="68">
        <f>G161/71.85</f>
        <v>0.10901574846040127</v>
      </c>
      <c r="AN161" s="68">
        <f>H161/70.94</f>
        <v>2.0001409641950945E-3</v>
      </c>
      <c r="AO161" s="68">
        <f>I161/40.3</f>
        <v>1.0387136476426799</v>
      </c>
      <c r="AP161" s="68">
        <f>J161/56.08</f>
        <v>2.2882845934379458E-2</v>
      </c>
      <c r="AQ161" s="68">
        <f>K161/61.98</f>
        <v>1.7489512746047113E-4</v>
      </c>
      <c r="AR161" s="68">
        <f>L161/94.2</f>
        <v>0</v>
      </c>
      <c r="AS161" s="68">
        <f>M161/(3*15.9994+2*52)</f>
        <v>2.1544334077640394E-3</v>
      </c>
      <c r="AT161" s="68">
        <f t="shared" si="115"/>
        <v>1.9510635502576839</v>
      </c>
      <c r="AU161" s="68">
        <f t="shared" si="116"/>
        <v>0.3882984948628041</v>
      </c>
      <c r="AV161" s="68">
        <f t="shared" si="117"/>
        <v>9.4618013427658001E-5</v>
      </c>
      <c r="AW161" s="68">
        <f t="shared" si="118"/>
        <v>9.4011253577295523E-3</v>
      </c>
      <c r="AX161" s="68">
        <f t="shared" si="119"/>
        <v>5.5875037205222335E-2</v>
      </c>
      <c r="AY161" s="68">
        <f t="shared" si="120"/>
        <v>1.0251541852293478E-3</v>
      </c>
      <c r="AZ161" s="68">
        <f t="shared" si="121"/>
        <v>0.53238329807632012</v>
      </c>
      <c r="BA161" s="68">
        <f t="shared" si="122"/>
        <v>1.1728395997842941E-2</v>
      </c>
      <c r="BB161" s="68">
        <f t="shared" si="123"/>
        <v>8.9640917866243828E-5</v>
      </c>
      <c r="BC161" s="68">
        <f t="shared" si="124"/>
        <v>0</v>
      </c>
      <c r="BD161" s="68">
        <f t="shared" si="125"/>
        <v>1.1042353835575966E-3</v>
      </c>
      <c r="BE161" s="68">
        <f t="shared" si="133"/>
        <v>0.90501615726621132</v>
      </c>
      <c r="BF161" s="68">
        <f t="shared" si="126"/>
        <v>0.38919896446316737</v>
      </c>
      <c r="BG161" s="68">
        <f t="shared" si="127"/>
        <v>9.4229266979506381E-3</v>
      </c>
      <c r="BH161" s="68">
        <f t="shared" si="128"/>
        <v>0.58962251452789394</v>
      </c>
      <c r="BI161" s="68">
        <f t="shared" si="129"/>
        <v>1.1755594310988118E-2</v>
      </c>
      <c r="BJ161" s="68">
        <f t="shared" si="130"/>
        <v>1</v>
      </c>
      <c r="BK161" s="68">
        <f t="array" ref="BK161:BN161">MMULT(BF161:BI161,$Q$10:$T$13)</f>
        <v>0.19914830997247249</v>
      </c>
      <c r="BL161" s="68">
        <v>6.3503927690246841E-3</v>
      </c>
      <c r="BM161" s="68">
        <v>0.12395795126339679</v>
      </c>
      <c r="BN161" s="68">
        <v>-1.4834788255887911E-2</v>
      </c>
      <c r="BO161" s="68">
        <f t="shared" si="131"/>
        <v>0.31462186574900608</v>
      </c>
      <c r="BP161" s="60">
        <v>59.7</v>
      </c>
      <c r="BQ161" s="60">
        <v>36.6</v>
      </c>
      <c r="BR161" s="61">
        <v>3.2</v>
      </c>
      <c r="BS161" s="60">
        <v>0.5</v>
      </c>
      <c r="BT161" s="67">
        <f t="shared" si="134"/>
        <v>99.500000000000014</v>
      </c>
      <c r="BU161" s="67">
        <f>BP161/$BT161</f>
        <v>0.6</v>
      </c>
      <c r="BV161" s="67">
        <f>BQ161/$BT161</f>
        <v>0.36783919597989945</v>
      </c>
      <c r="BW161" s="67">
        <f>BR161/$BT161</f>
        <v>3.2160804020100499E-2</v>
      </c>
    </row>
    <row r="162" spans="1:75" s="64" customFormat="1" x14ac:dyDescent="0.15">
      <c r="A162" s="62" t="s">
        <v>210</v>
      </c>
      <c r="B162" s="62"/>
      <c r="C162" s="77" t="s">
        <v>193</v>
      </c>
      <c r="D162" s="63">
        <v>41.994289999999999</v>
      </c>
      <c r="E162" s="63">
        <v>4.4419999999999998E-3</v>
      </c>
      <c r="F162" s="63">
        <v>0.47742400000000007</v>
      </c>
      <c r="G162" s="63">
        <v>8.6636684000000006</v>
      </c>
      <c r="H162" s="63">
        <v>0.12395600000000001</v>
      </c>
      <c r="I162" s="63">
        <v>47.059320000000007</v>
      </c>
      <c r="J162" s="63">
        <v>0.41451500000000002</v>
      </c>
      <c r="K162" s="63">
        <v>4.2000000000000004E-5</v>
      </c>
      <c r="L162" s="63"/>
      <c r="M162" s="63">
        <v>0.10701600000000001</v>
      </c>
      <c r="O162" s="65">
        <f t="shared" si="97"/>
        <v>0.8977528380351133</v>
      </c>
      <c r="P162" s="65">
        <f t="shared" si="98"/>
        <v>7.6171892138721473E-3</v>
      </c>
      <c r="Q162" s="65">
        <f t="shared" si="99"/>
        <v>0.10847610459360185</v>
      </c>
      <c r="R162" s="65">
        <f t="shared" si="100"/>
        <v>-1.384613184258734E-2</v>
      </c>
      <c r="S162" s="65">
        <f t="shared" si="101"/>
        <v>1</v>
      </c>
      <c r="T162" s="65">
        <f t="shared" si="102"/>
        <v>0.10699464266481432</v>
      </c>
      <c r="U162" s="65">
        <f t="shared" si="103"/>
        <v>7.5131609961646669E-3</v>
      </c>
      <c r="V162" s="65">
        <f t="shared" si="104"/>
        <v>0.8854921963390211</v>
      </c>
      <c r="W162" s="66">
        <f t="shared" si="132"/>
        <v>1</v>
      </c>
      <c r="X162" s="67">
        <f t="shared" si="105"/>
        <v>0.51991460896884811</v>
      </c>
      <c r="Y162" s="67">
        <f t="shared" si="106"/>
        <v>0.8854921963390211</v>
      </c>
      <c r="Z162" s="67">
        <f t="shared" si="107"/>
        <v>1</v>
      </c>
      <c r="AA162" s="67">
        <f t="shared" si="108"/>
        <v>0</v>
      </c>
      <c r="AB162" s="67">
        <f t="shared" si="109"/>
        <v>0</v>
      </c>
      <c r="AC162" s="67">
        <f t="shared" si="110"/>
        <v>0</v>
      </c>
      <c r="AD162" s="67">
        <f>(G162+I162)/D162</f>
        <v>1.3269182167385138</v>
      </c>
      <c r="AE162" s="67">
        <f t="shared" si="111"/>
        <v>1</v>
      </c>
      <c r="AF162" s="67">
        <f t="shared" si="112"/>
        <v>0</v>
      </c>
      <c r="AG162" s="67">
        <f t="shared" si="113"/>
        <v>0</v>
      </c>
      <c r="AH162" s="67">
        <f t="shared" si="114"/>
        <v>0</v>
      </c>
      <c r="AI162" s="67">
        <f>G162+I162</f>
        <v>55.722988400000006</v>
      </c>
      <c r="AJ162" s="67">
        <f>D162/60.08</f>
        <v>0.69897286950732362</v>
      </c>
      <c r="AK162" s="68">
        <f>E162/79.9</f>
        <v>5.5594493116395485E-5</v>
      </c>
      <c r="AL162" s="68">
        <f>F162/101.96</f>
        <v>4.6824637112593184E-3</v>
      </c>
      <c r="AM162" s="68">
        <f>G162/71.85</f>
        <v>0.12057993597773141</v>
      </c>
      <c r="AN162" s="68">
        <f>H162/70.94</f>
        <v>1.7473357767127152E-3</v>
      </c>
      <c r="AO162" s="68">
        <f>I162/40.3</f>
        <v>1.1677250620347397</v>
      </c>
      <c r="AP162" s="68">
        <f>J162/56.08</f>
        <v>7.3914942938659066E-3</v>
      </c>
      <c r="AQ162" s="68">
        <f>K162/61.98</f>
        <v>6.7763794772507269E-7</v>
      </c>
      <c r="AR162" s="68">
        <f>L162/94.2</f>
        <v>0</v>
      </c>
      <c r="AS162" s="68">
        <f>M162/(3*15.9994+2*52)</f>
        <v>7.040609691430558E-4</v>
      </c>
      <c r="AT162" s="68">
        <f t="shared" si="115"/>
        <v>2.0018594944018395</v>
      </c>
      <c r="AU162" s="68">
        <f t="shared" si="116"/>
        <v>0.34916180254507745</v>
      </c>
      <c r="AV162" s="68">
        <f t="shared" si="117"/>
        <v>2.7771426152466938E-5</v>
      </c>
      <c r="AW162" s="68">
        <f t="shared" si="118"/>
        <v>2.3390571238159998E-3</v>
      </c>
      <c r="AX162" s="68">
        <f t="shared" si="119"/>
        <v>6.0233965627922846E-2</v>
      </c>
      <c r="AY162" s="68">
        <f t="shared" si="120"/>
        <v>8.7285635260571739E-4</v>
      </c>
      <c r="AZ162" s="68">
        <f t="shared" si="121"/>
        <v>0.58332019070282393</v>
      </c>
      <c r="BA162" s="68">
        <f t="shared" si="122"/>
        <v>3.6923142281144478E-3</v>
      </c>
      <c r="BB162" s="68">
        <f t="shared" si="123"/>
        <v>3.3850425048315017E-7</v>
      </c>
      <c r="BC162" s="68">
        <f t="shared" si="124"/>
        <v>0</v>
      </c>
      <c r="BD162" s="68">
        <f t="shared" si="125"/>
        <v>3.5170348923685624E-4</v>
      </c>
      <c r="BE162" s="68">
        <f t="shared" si="133"/>
        <v>0.90640420074147365</v>
      </c>
      <c r="BF162" s="68">
        <f t="shared" si="126"/>
        <v>0.34959973556620622</v>
      </c>
      <c r="BG162" s="68">
        <f t="shared" si="127"/>
        <v>2.3419908649794344E-3</v>
      </c>
      <c r="BH162" s="68">
        <f t="shared" si="128"/>
        <v>0.64436132828909842</v>
      </c>
      <c r="BI162" s="68">
        <f t="shared" si="129"/>
        <v>3.6969452797159931E-3</v>
      </c>
      <c r="BJ162" s="68">
        <f t="shared" si="130"/>
        <v>1</v>
      </c>
      <c r="BK162" s="68">
        <f t="array" ref="BK162:BN162">MMULT(BF162:BI162,$Q$10:$T$13)</f>
        <v>0.29464828110131785</v>
      </c>
      <c r="BL162" s="68">
        <v>2.5000107085187996E-3</v>
      </c>
      <c r="BM162" s="68">
        <v>3.5602558304384253E-2</v>
      </c>
      <c r="BN162" s="68">
        <v>-4.5443899194457507E-3</v>
      </c>
      <c r="BO162" s="68">
        <f t="shared" si="131"/>
        <v>0.32820646019477517</v>
      </c>
      <c r="BP162" s="60">
        <v>85.53</v>
      </c>
      <c r="BQ162" s="60">
        <v>13.43</v>
      </c>
      <c r="BR162" s="61">
        <v>0.28000000000000003</v>
      </c>
      <c r="BS162" s="60">
        <v>0.76</v>
      </c>
      <c r="BT162" s="67">
        <f t="shared" si="134"/>
        <v>99.240000000000009</v>
      </c>
      <c r="BU162" s="67">
        <f>BP162/$BT162</f>
        <v>0.86185006045949208</v>
      </c>
      <c r="BV162" s="67">
        <f>BQ162/$BT162</f>
        <v>0.13532849657396209</v>
      </c>
      <c r="BW162" s="67">
        <f>BR162/$BT162</f>
        <v>2.8214429665457475E-3</v>
      </c>
    </row>
    <row r="163" spans="1:75" s="64" customFormat="1" x14ac:dyDescent="0.15">
      <c r="A163" s="62" t="s">
        <v>210</v>
      </c>
      <c r="B163" s="62"/>
      <c r="C163" s="77" t="s">
        <v>194</v>
      </c>
      <c r="D163" s="63">
        <v>43.703679357142867</v>
      </c>
      <c r="E163" s="63">
        <v>7.2220000000000001E-3</v>
      </c>
      <c r="F163" s="63">
        <v>0.72888728571428585</v>
      </c>
      <c r="G163" s="63">
        <v>7.7097742571428576</v>
      </c>
      <c r="H163" s="63">
        <v>0.13092957142857145</v>
      </c>
      <c r="I163" s="63">
        <v>44.924747571428568</v>
      </c>
      <c r="J163" s="63">
        <v>1.387524214285714</v>
      </c>
      <c r="K163" s="63">
        <v>4.1590000000000004E-3</v>
      </c>
      <c r="L163" s="63"/>
      <c r="M163" s="63">
        <v>0.20763550000000003</v>
      </c>
      <c r="O163" s="65">
        <f t="shared" si="97"/>
        <v>0.78521163717583087</v>
      </c>
      <c r="P163" s="65">
        <f t="shared" si="98"/>
        <v>4.6737133791813858E-2</v>
      </c>
      <c r="Q163" s="65">
        <f t="shared" si="99"/>
        <v>0.19939830772041972</v>
      </c>
      <c r="R163" s="65">
        <f t="shared" si="100"/>
        <v>-3.13470786880643E-2</v>
      </c>
      <c r="S163" s="65">
        <f t="shared" si="101"/>
        <v>1.0000000000000002</v>
      </c>
      <c r="T163" s="65">
        <f t="shared" si="102"/>
        <v>0.19333773454234862</v>
      </c>
      <c r="U163" s="65">
        <f t="shared" si="103"/>
        <v>4.5316591046407291E-2</v>
      </c>
      <c r="V163" s="65">
        <f t="shared" si="104"/>
        <v>0.76134567441124412</v>
      </c>
      <c r="W163" s="66">
        <f t="shared" si="132"/>
        <v>1</v>
      </c>
      <c r="X163" s="67">
        <f t="shared" si="105"/>
        <v>0.49189022214648781</v>
      </c>
      <c r="Y163" s="67">
        <f t="shared" si="106"/>
        <v>0.76134567441124412</v>
      </c>
      <c r="Z163" s="67">
        <f t="shared" si="107"/>
        <v>1</v>
      </c>
      <c r="AA163" s="67">
        <f t="shared" si="108"/>
        <v>0</v>
      </c>
      <c r="AB163" s="67">
        <f t="shared" si="109"/>
        <v>0</v>
      </c>
      <c r="AC163" s="67">
        <f t="shared" si="110"/>
        <v>0</v>
      </c>
      <c r="AD163" s="67">
        <f>(G163+I163)/D163</f>
        <v>1.2043498992029125</v>
      </c>
      <c r="AE163" s="67">
        <f t="shared" si="111"/>
        <v>1</v>
      </c>
      <c r="AF163" s="67">
        <f t="shared" si="112"/>
        <v>0</v>
      </c>
      <c r="AG163" s="67">
        <f t="shared" si="113"/>
        <v>0</v>
      </c>
      <c r="AH163" s="67">
        <f t="shared" si="114"/>
        <v>0</v>
      </c>
      <c r="AI163" s="67">
        <f>G163+I163</f>
        <v>52.634521828571422</v>
      </c>
      <c r="AJ163" s="67">
        <f>D163/60.08</f>
        <v>0.72742475627734471</v>
      </c>
      <c r="AK163" s="68">
        <f>E163/79.9</f>
        <v>9.0387984981226533E-5</v>
      </c>
      <c r="AL163" s="68">
        <f>F163/101.96</f>
        <v>7.1487572157148483E-3</v>
      </c>
      <c r="AM163" s="68">
        <f>G163/71.85</f>
        <v>0.10730374748981014</v>
      </c>
      <c r="AN163" s="68">
        <f>H163/70.94</f>
        <v>1.8456381650489352E-3</v>
      </c>
      <c r="AO163" s="68">
        <f>I163/40.3</f>
        <v>1.1147580042538108</v>
      </c>
      <c r="AP163" s="68">
        <f>J163/56.08</f>
        <v>2.4741872579987768E-2</v>
      </c>
      <c r="AQ163" s="68">
        <f>K163/61.98</f>
        <v>6.7102291061632799E-5</v>
      </c>
      <c r="AR163" s="68">
        <f>L163/94.2</f>
        <v>0</v>
      </c>
      <c r="AS163" s="68">
        <f>M163/(3*15.9994+2*52)</f>
        <v>1.3660392030958263E-3</v>
      </c>
      <c r="AT163" s="68">
        <f t="shared" si="115"/>
        <v>1.9847463054608558</v>
      </c>
      <c r="AU163" s="68">
        <f t="shared" si="116"/>
        <v>0.36650767620823838</v>
      </c>
      <c r="AV163" s="68">
        <f t="shared" si="117"/>
        <v>4.554132925328134E-5</v>
      </c>
      <c r="AW163" s="68">
        <f t="shared" si="118"/>
        <v>3.6018493628357782E-3</v>
      </c>
      <c r="AX163" s="68">
        <f t="shared" si="119"/>
        <v>5.4064213242051774E-2</v>
      </c>
      <c r="AY163" s="68">
        <f t="shared" si="120"/>
        <v>9.2991137455241671E-4</v>
      </c>
      <c r="AZ163" s="68">
        <f t="shared" si="121"/>
        <v>0.56166271789329025</v>
      </c>
      <c r="BA163" s="68">
        <f t="shared" si="122"/>
        <v>1.2466012664647703E-2</v>
      </c>
      <c r="BB163" s="68">
        <f t="shared" si="123"/>
        <v>3.3809001622528136E-5</v>
      </c>
      <c r="BC163" s="68">
        <f t="shared" si="124"/>
        <v>0</v>
      </c>
      <c r="BD163" s="68">
        <f t="shared" si="125"/>
        <v>6.882689235079007E-4</v>
      </c>
      <c r="BE163" s="68">
        <f t="shared" si="133"/>
        <v>0.91219449644282646</v>
      </c>
      <c r="BF163" s="68">
        <f t="shared" si="126"/>
        <v>0.36713089214247885</v>
      </c>
      <c r="BG163" s="68">
        <f t="shared" si="127"/>
        <v>3.6079740092248426E-3</v>
      </c>
      <c r="BH163" s="68">
        <f t="shared" si="128"/>
        <v>0.6167739237620572</v>
      </c>
      <c r="BI163" s="68">
        <f t="shared" si="129"/>
        <v>1.2487210086239053E-2</v>
      </c>
      <c r="BJ163" s="68">
        <f t="shared" si="130"/>
        <v>1</v>
      </c>
      <c r="BK163" s="68">
        <f t="array" ref="BK163:BN163">MMULT(BF163:BI163,$Q$10:$T$13)</f>
        <v>0.2541631465519914</v>
      </c>
      <c r="BL163" s="68">
        <v>1.5128223300502112E-2</v>
      </c>
      <c r="BM163" s="68">
        <v>6.454272823775728E-2</v>
      </c>
      <c r="BN163" s="68">
        <v>-1.0146655726126483E-2</v>
      </c>
      <c r="BO163" s="68">
        <f t="shared" si="131"/>
        <v>0.32368744236412428</v>
      </c>
      <c r="BP163" s="60">
        <v>77.2</v>
      </c>
      <c r="BQ163" s="60">
        <v>17.100000000000001</v>
      </c>
      <c r="BR163" s="61">
        <v>4.72</v>
      </c>
      <c r="BS163" s="60">
        <v>0.51</v>
      </c>
      <c r="BT163" s="67">
        <f t="shared" si="134"/>
        <v>99.02000000000001</v>
      </c>
      <c r="BU163" s="67">
        <f>BP163/$BT163</f>
        <v>0.77964047667137948</v>
      </c>
      <c r="BV163" s="67">
        <f>BQ163/$BT163</f>
        <v>0.17269238537669157</v>
      </c>
      <c r="BW163" s="67">
        <f>BR163/$BT163</f>
        <v>4.7667137951928895E-2</v>
      </c>
    </row>
    <row r="164" spans="1:75" s="64" customFormat="1" x14ac:dyDescent="0.15">
      <c r="A164" s="62" t="s">
        <v>210</v>
      </c>
      <c r="B164" s="62"/>
      <c r="C164" s="69" t="s">
        <v>195</v>
      </c>
      <c r="D164" s="63">
        <v>43.279399999999995</v>
      </c>
      <c r="E164" s="63">
        <v>2.1299999999999999E-2</v>
      </c>
      <c r="F164" s="63">
        <v>1.6543999999999999</v>
      </c>
      <c r="G164" s="63">
        <v>8.2557052742626116</v>
      </c>
      <c r="H164" s="63">
        <v>0.14140000000000003</v>
      </c>
      <c r="I164" s="63">
        <v>43.642800000000001</v>
      </c>
      <c r="J164" s="63">
        <v>1.5461</v>
      </c>
      <c r="K164" s="63">
        <v>2.1000000000000001E-2</v>
      </c>
      <c r="L164" s="63"/>
      <c r="M164" s="63">
        <v>0.23499999999999999</v>
      </c>
      <c r="O164" s="65">
        <f t="shared" ref="O164:O168" si="135">BK164/$BO164</f>
        <v>0.78021377687310189</v>
      </c>
      <c r="P164" s="65">
        <f t="shared" ref="P164:P168" si="136">BL164/$BO164</f>
        <v>5.3311305145818152E-2</v>
      </c>
      <c r="Q164" s="65">
        <f t="shared" ref="Q164:Q168" si="137">BM164/$BO164</f>
        <v>0.19005611867611802</v>
      </c>
      <c r="R164" s="65">
        <f t="shared" ref="R164:R168" si="138">BN164/$BO164</f>
        <v>-2.3581200695038024E-2</v>
      </c>
      <c r="S164" s="65">
        <f t="shared" ref="S164:S168" si="139">SUM(O164:R164)</f>
        <v>1</v>
      </c>
      <c r="T164" s="65">
        <f t="shared" ref="T164:T168" si="140">BM164/(BK164+BL164+BM164)</f>
        <v>0.18567761751296824</v>
      </c>
      <c r="U164" s="65">
        <f t="shared" ref="U164:U168" si="141">BL164/(BK164+BL164+BM164)</f>
        <v>5.208312257944793E-2</v>
      </c>
      <c r="V164" s="65">
        <f t="shared" ref="V164:V168" si="142">BK164/(BK164+BL164+BM164)</f>
        <v>0.7622392599075839</v>
      </c>
      <c r="W164" s="66">
        <f t="shared" si="132"/>
        <v>1</v>
      </c>
      <c r="X164" s="67">
        <f t="shared" ref="X164:X168" si="143">U164/(COS(RADIANS(30)))+V164*TAN(RADIANS(30))</f>
        <v>0.50021945157750569</v>
      </c>
      <c r="Y164" s="67">
        <f t="shared" ref="Y164:Y168" si="144">V164</f>
        <v>0.7622392599075839</v>
      </c>
      <c r="Z164" s="67">
        <f t="shared" ref="Z164:Z168" si="145">IF(AND(O164&gt;0.4,O164&lt;1),1,0)</f>
        <v>1</v>
      </c>
      <c r="AA164" s="67">
        <f t="shared" ref="AA164:AA168" si="146">IF(O164&gt;1,1,0)</f>
        <v>0</v>
      </c>
      <c r="AB164" s="67">
        <f t="shared" ref="AB164:AB168" si="147">IF(AND(O164&lt;=0.4,O164&gt;0),1,0)</f>
        <v>0</v>
      </c>
      <c r="AC164" s="67">
        <f t="shared" ref="AC164:AC168" si="148">IF(O164&lt;0,1,0)</f>
        <v>0</v>
      </c>
      <c r="AD164" s="67">
        <f>(G164+I164)/D164</f>
        <v>1.1991502949269772</v>
      </c>
      <c r="AE164" s="67">
        <f t="shared" ref="AE164:AE168" si="149">IF(AND(AD164&lt;1.34,AD164&gt;=0.926),1,0)</f>
        <v>1</v>
      </c>
      <c r="AF164" s="67">
        <f t="shared" ref="AF164:AF168" si="150">IF(AD164&gt;=1.34,1,0)</f>
        <v>0</v>
      </c>
      <c r="AG164" s="67">
        <f t="shared" ref="AG164:AG168" si="151">IF(AND(AD164&lt;0.926,AD164&gt;=0.735),1,0)</f>
        <v>0</v>
      </c>
      <c r="AH164" s="67">
        <f t="shared" ref="AH164:AH168" si="152">IF(AD164&lt;0.735,1,0)</f>
        <v>0</v>
      </c>
      <c r="AI164" s="67">
        <f>G164+I164</f>
        <v>51.898505274262611</v>
      </c>
      <c r="AJ164" s="67">
        <f>D164/60.08</f>
        <v>0.72036284953395469</v>
      </c>
      <c r="AK164" s="68">
        <f>E164/79.9</f>
        <v>2.6658322903629533E-4</v>
      </c>
      <c r="AL164" s="68">
        <f>F164/101.96</f>
        <v>1.6225970969007453E-2</v>
      </c>
      <c r="AM164" s="68">
        <f>G164/71.85</f>
        <v>0.11490195232098277</v>
      </c>
      <c r="AN164" s="68">
        <f>H164/70.94</f>
        <v>1.9932337186354672E-3</v>
      </c>
      <c r="AO164" s="68">
        <f>I164/40.3</f>
        <v>1.0829478908188586</v>
      </c>
      <c r="AP164" s="68">
        <f>J164/56.08</f>
        <v>2.756954350927247E-2</v>
      </c>
      <c r="AQ164" s="68">
        <f>K164/61.98</f>
        <v>3.3881897386253636E-4</v>
      </c>
      <c r="AR164" s="68">
        <f>L164/94.2</f>
        <v>0</v>
      </c>
      <c r="AS164" s="68">
        <f>M164/(3*15.9994+2*52)</f>
        <v>1.5460709403137668E-3</v>
      </c>
      <c r="AT164" s="68">
        <f t="shared" ref="AT164:AT168" si="153">SUM(AJ164:AS164)</f>
        <v>1.9661529140139238</v>
      </c>
      <c r="AU164" s="68">
        <f t="shared" ref="AU164:AU168" si="154">AJ164/$AT164</f>
        <v>0.36638190468274701</v>
      </c>
      <c r="AV164" s="68">
        <f t="shared" ref="AV164:AV168" si="155">AK164/$AT164</f>
        <v>1.3558621363384327E-4</v>
      </c>
      <c r="AW164" s="68">
        <f t="shared" ref="AW164:AW168" si="156">AL164/$AT164</f>
        <v>8.2526495540379656E-3</v>
      </c>
      <c r="AX164" s="68">
        <f t="shared" ref="AX164:AX168" si="157">AM164/$AT164</f>
        <v>5.843998780664985E-2</v>
      </c>
      <c r="AY164" s="68">
        <f t="shared" ref="AY164:AY168" si="158">AN164/$AT164</f>
        <v>1.0137734987083265E-3</v>
      </c>
      <c r="AZ164" s="68">
        <f t="shared" ref="AZ164:AZ168" si="159">AO164/$AT164</f>
        <v>0.55079535426774517</v>
      </c>
      <c r="BA164" s="68">
        <f t="shared" ref="BA164:BA168" si="160">AP164/$AT164</f>
        <v>1.4022074942782009E-2</v>
      </c>
      <c r="BB164" s="68">
        <f t="shared" ref="BB164:BB168" si="161">AQ164/$AT164</f>
        <v>1.723258508774038E-4</v>
      </c>
      <c r="BC164" s="68">
        <f t="shared" ref="BC164:BC168" si="162">AR164/$AT164</f>
        <v>0</v>
      </c>
      <c r="BD164" s="68">
        <f t="shared" ref="BD164:BD168" si="163">AS164/$AT164</f>
        <v>7.8634318281859631E-4</v>
      </c>
      <c r="BE164" s="68">
        <f t="shared" si="133"/>
        <v>0.90407649758520803</v>
      </c>
      <c r="BF164" s="68">
        <f t="shared" ref="BF164:BF168" si="164">AU164/(AU164+AW164+AX164+AZ164+BA164)</f>
        <v>0.36715587983170911</v>
      </c>
      <c r="BG164" s="68">
        <f t="shared" ref="BG164:BG168" si="165">AW164/(AU164+AW164+AX164+AZ164+BA164)</f>
        <v>8.2700831270018094E-3</v>
      </c>
      <c r="BH164" s="68">
        <f t="shared" ref="BH164:BH168" si="166">(AX164+AZ164)/(AU164+AW164+AX164+AZ164+BA164)</f>
        <v>0.61052234071872846</v>
      </c>
      <c r="BI164" s="68">
        <f t="shared" ref="BI164:BI168" si="167">BA164/(BA164+AZ164+AX164+AW164+AU164)</f>
        <v>1.4051696322560566E-2</v>
      </c>
      <c r="BJ164" s="68">
        <f t="shared" ref="BJ164:BJ168" si="168">SUM(BF164:BI164)</f>
        <v>0.99999999999999989</v>
      </c>
      <c r="BK164" s="68">
        <f t="array" ref="BK164:BN164">MMULT(BF164:BI164,$Q$10:$T$13)</f>
        <v>0.24963154937504975</v>
      </c>
      <c r="BL164" s="68">
        <v>1.7057099089037443E-2</v>
      </c>
      <c r="BM164" s="68">
        <v>6.0808979256263787E-2</v>
      </c>
      <c r="BN164" s="68">
        <v>-7.5448701882942677E-3</v>
      </c>
      <c r="BO164" s="68">
        <f t="shared" ref="BO164:BO168" si="169">SUM(BK164:BN164)</f>
        <v>0.31995275753205671</v>
      </c>
      <c r="BP164" s="60">
        <v>73</v>
      </c>
      <c r="BQ164" s="60">
        <v>21</v>
      </c>
      <c r="BR164" s="61">
        <v>5</v>
      </c>
      <c r="BS164" s="60">
        <v>1</v>
      </c>
      <c r="BT164" s="67">
        <f t="shared" si="134"/>
        <v>99</v>
      </c>
      <c r="BU164" s="67">
        <f>BP164/$BT164</f>
        <v>0.73737373737373735</v>
      </c>
      <c r="BV164" s="67">
        <f>BQ164/$BT164</f>
        <v>0.21212121212121213</v>
      </c>
      <c r="BW164" s="67">
        <f>BR164/$BT164</f>
        <v>5.0505050505050504E-2</v>
      </c>
    </row>
    <row r="165" spans="1:75" s="64" customFormat="1" x14ac:dyDescent="0.15">
      <c r="A165" s="62" t="s">
        <v>210</v>
      </c>
      <c r="B165" s="62"/>
      <c r="C165" s="69" t="s">
        <v>196</v>
      </c>
      <c r="D165" s="63">
        <v>43.596600000000002</v>
      </c>
      <c r="E165" s="63">
        <v>1.2800000000000001E-2</v>
      </c>
      <c r="F165" s="63">
        <v>1.024</v>
      </c>
      <c r="G165" s="63">
        <v>8.2218999999999998</v>
      </c>
      <c r="H165" s="63">
        <v>0.11959999999999998</v>
      </c>
      <c r="I165" s="63">
        <v>43.626100000000001</v>
      </c>
      <c r="J165" s="63">
        <v>1.9051</v>
      </c>
      <c r="K165" s="63">
        <v>2.4E-2</v>
      </c>
      <c r="L165" s="63"/>
      <c r="M165" s="63">
        <v>0.25429999999999997</v>
      </c>
      <c r="O165" s="65">
        <f t="shared" si="135"/>
        <v>0.77171574280370747</v>
      </c>
      <c r="P165" s="65">
        <f t="shared" si="136"/>
        <v>7.3978428157604414E-2</v>
      </c>
      <c r="Q165" s="65">
        <f t="shared" si="137"/>
        <v>0.18526552220815584</v>
      </c>
      <c r="R165" s="65">
        <f t="shared" si="138"/>
        <v>-3.0959693169467669E-2</v>
      </c>
      <c r="S165" s="65">
        <f t="shared" si="139"/>
        <v>1.0000000000000002</v>
      </c>
      <c r="T165" s="65">
        <f t="shared" si="140"/>
        <v>0.17970200332332698</v>
      </c>
      <c r="U165" s="65">
        <f t="shared" si="141"/>
        <v>7.1756857855590231E-2</v>
      </c>
      <c r="V165" s="65">
        <f t="shared" si="142"/>
        <v>0.74854113882108286</v>
      </c>
      <c r="W165" s="66">
        <f t="shared" si="132"/>
        <v>1</v>
      </c>
      <c r="X165" s="67">
        <f t="shared" si="143"/>
        <v>0.51502811039611462</v>
      </c>
      <c r="Y165" s="67">
        <f t="shared" si="144"/>
        <v>0.74854113882108286</v>
      </c>
      <c r="Z165" s="67">
        <f t="shared" si="145"/>
        <v>1</v>
      </c>
      <c r="AA165" s="67">
        <f t="shared" si="146"/>
        <v>0</v>
      </c>
      <c r="AB165" s="67">
        <f t="shared" si="147"/>
        <v>0</v>
      </c>
      <c r="AC165" s="67">
        <f t="shared" si="148"/>
        <v>0</v>
      </c>
      <c r="AD165" s="67">
        <f>(G165+I165)/D165</f>
        <v>1.1892670529353206</v>
      </c>
      <c r="AE165" s="67">
        <f t="shared" si="149"/>
        <v>1</v>
      </c>
      <c r="AF165" s="67">
        <f t="shared" si="150"/>
        <v>0</v>
      </c>
      <c r="AG165" s="67">
        <f t="shared" si="151"/>
        <v>0</v>
      </c>
      <c r="AH165" s="67">
        <f t="shared" si="152"/>
        <v>0</v>
      </c>
      <c r="AI165" s="67">
        <f>G165+I165</f>
        <v>51.847999999999999</v>
      </c>
      <c r="AJ165" s="67">
        <f>D165/60.08</f>
        <v>0.7256424766977364</v>
      </c>
      <c r="AK165" s="68">
        <f>E165/79.9</f>
        <v>1.6020025031289112E-4</v>
      </c>
      <c r="AL165" s="68">
        <f>F165/101.96</f>
        <v>1.0043154178109063E-2</v>
      </c>
      <c r="AM165" s="68">
        <f>G165/71.85</f>
        <v>0.11443145441892832</v>
      </c>
      <c r="AN165" s="68">
        <f>H165/70.94</f>
        <v>1.6859317733295741E-3</v>
      </c>
      <c r="AO165" s="68">
        <f>I165/40.3</f>
        <v>1.0825334987593054</v>
      </c>
      <c r="AP165" s="68">
        <f>J165/56.08</f>
        <v>3.3971112696148359E-2</v>
      </c>
      <c r="AQ165" s="68">
        <f>K165/61.98</f>
        <v>3.8722168441432723E-4</v>
      </c>
      <c r="AR165" s="68">
        <f>L165/94.2</f>
        <v>0</v>
      </c>
      <c r="AS165" s="68">
        <f>M165/(3*15.9994+2*52)</f>
        <v>1.6730461281778334E-3</v>
      </c>
      <c r="AT165" s="68">
        <f t="shared" si="153"/>
        <v>1.9705280965864622</v>
      </c>
      <c r="AU165" s="68">
        <f t="shared" si="154"/>
        <v>0.3682477189514648</v>
      </c>
      <c r="AV165" s="68">
        <f t="shared" si="155"/>
        <v>8.1298130481065128E-5</v>
      </c>
      <c r="AW165" s="68">
        <f t="shared" si="156"/>
        <v>5.0966815421240519E-3</v>
      </c>
      <c r="AX165" s="68">
        <f t="shared" si="157"/>
        <v>5.807146552092176E-2</v>
      </c>
      <c r="AY165" s="68">
        <f t="shared" si="158"/>
        <v>8.5557357758567708E-4</v>
      </c>
      <c r="AZ165" s="68">
        <f t="shared" si="159"/>
        <v>0.54936212309511023</v>
      </c>
      <c r="BA165" s="68">
        <f t="shared" si="160"/>
        <v>1.723959823511087E-2</v>
      </c>
      <c r="BB165" s="68">
        <f t="shared" si="161"/>
        <v>1.9650655328645644E-4</v>
      </c>
      <c r="BC165" s="68">
        <f t="shared" si="162"/>
        <v>0</v>
      </c>
      <c r="BD165" s="68">
        <f t="shared" si="163"/>
        <v>8.4903439391503452E-4</v>
      </c>
      <c r="BE165" s="68">
        <f t="shared" si="133"/>
        <v>0.90439865919625717</v>
      </c>
      <c r="BF165" s="68">
        <f t="shared" si="164"/>
        <v>0.36897918796321366</v>
      </c>
      <c r="BG165" s="68">
        <f t="shared" si="165"/>
        <v>5.1068053376534068E-3</v>
      </c>
      <c r="BH165" s="68">
        <f t="shared" si="166"/>
        <v>0.6086401645808015</v>
      </c>
      <c r="BI165" s="68">
        <f t="shared" si="167"/>
        <v>1.7273842118331356E-2</v>
      </c>
      <c r="BJ165" s="68">
        <f t="shared" si="168"/>
        <v>1</v>
      </c>
      <c r="BK165" s="68">
        <f t="array" ref="BK165:BN165">MMULT(BF165:BI165,$Q$10:$T$13)</f>
        <v>0.24858408583825403</v>
      </c>
      <c r="BL165" s="68">
        <v>2.3829836447935029E-2</v>
      </c>
      <c r="BM165" s="68">
        <v>5.9677492528716514E-2</v>
      </c>
      <c r="BN165" s="68">
        <v>-9.9726966776710214E-3</v>
      </c>
      <c r="BO165" s="68">
        <f t="shared" si="169"/>
        <v>0.32211871813723453</v>
      </c>
      <c r="BP165" s="60">
        <v>74</v>
      </c>
      <c r="BQ165" s="60">
        <v>18</v>
      </c>
      <c r="BR165" s="61">
        <v>7</v>
      </c>
      <c r="BS165" s="60">
        <v>1</v>
      </c>
      <c r="BT165" s="67">
        <f t="shared" si="134"/>
        <v>99</v>
      </c>
      <c r="BU165" s="67">
        <f>BP165/$BT165</f>
        <v>0.74747474747474751</v>
      </c>
      <c r="BV165" s="67">
        <f>BQ165/$BT165</f>
        <v>0.18181818181818182</v>
      </c>
      <c r="BW165" s="67">
        <f>BR165/$BT165</f>
        <v>7.0707070707070704E-2</v>
      </c>
    </row>
    <row r="166" spans="1:75" s="64" customFormat="1" x14ac:dyDescent="0.15">
      <c r="A166" s="62" t="s">
        <v>210</v>
      </c>
      <c r="B166" s="62"/>
      <c r="C166" s="59" t="s">
        <v>197</v>
      </c>
      <c r="D166" s="63">
        <v>45.077959999999997</v>
      </c>
      <c r="E166" s="63">
        <v>0.11187000000000001</v>
      </c>
      <c r="F166" s="63">
        <v>3.19143</v>
      </c>
      <c r="G166" s="63">
        <v>8.0624400000000005</v>
      </c>
      <c r="H166" s="63">
        <v>0.12720000000000001</v>
      </c>
      <c r="I166" s="63">
        <v>38.623240000000003</v>
      </c>
      <c r="J166" s="63">
        <v>3.1382700000000003</v>
      </c>
      <c r="K166" s="63">
        <v>0.20036000000000004</v>
      </c>
      <c r="L166" s="63"/>
      <c r="M166" s="63">
        <v>0.24747</v>
      </c>
      <c r="O166" s="65">
        <f t="shared" si="135"/>
        <v>0.59524094248874659</v>
      </c>
      <c r="P166" s="65">
        <f t="shared" si="136"/>
        <v>0.1253861187648494</v>
      </c>
      <c r="Q166" s="65">
        <f t="shared" si="137"/>
        <v>0.31949650337593372</v>
      </c>
      <c r="R166" s="65">
        <f t="shared" si="138"/>
        <v>-4.0123564629529769E-2</v>
      </c>
      <c r="S166" s="65">
        <f t="shared" si="139"/>
        <v>0.99999999999999989</v>
      </c>
      <c r="T166" s="65">
        <f t="shared" si="140"/>
        <v>0.30717168059713335</v>
      </c>
      <c r="U166" s="65">
        <f t="shared" si="141"/>
        <v>0.12054925302024988</v>
      </c>
      <c r="V166" s="65">
        <f t="shared" si="142"/>
        <v>0.57227906638261672</v>
      </c>
      <c r="W166" s="66">
        <f t="shared" si="132"/>
        <v>1</v>
      </c>
      <c r="X166" s="67">
        <f t="shared" si="143"/>
        <v>0.46960376039129059</v>
      </c>
      <c r="Y166" s="67">
        <f t="shared" si="144"/>
        <v>0.57227906638261672</v>
      </c>
      <c r="Z166" s="67">
        <f t="shared" si="145"/>
        <v>1</v>
      </c>
      <c r="AA166" s="67">
        <f t="shared" si="146"/>
        <v>0</v>
      </c>
      <c r="AB166" s="67">
        <f t="shared" si="147"/>
        <v>0</v>
      </c>
      <c r="AC166" s="67">
        <f t="shared" si="148"/>
        <v>0</v>
      </c>
      <c r="AD166" s="67">
        <f>(G166+I166)/D166</f>
        <v>1.0356653229205584</v>
      </c>
      <c r="AE166" s="67">
        <f t="shared" si="149"/>
        <v>1</v>
      </c>
      <c r="AF166" s="67">
        <f t="shared" si="150"/>
        <v>0</v>
      </c>
      <c r="AG166" s="67">
        <f t="shared" si="151"/>
        <v>0</v>
      </c>
      <c r="AH166" s="67">
        <f t="shared" si="152"/>
        <v>0</v>
      </c>
      <c r="AI166" s="67">
        <f>G166+I166</f>
        <v>46.685680000000005</v>
      </c>
      <c r="AJ166" s="67">
        <f>D166/60.08</f>
        <v>0.75029893475366172</v>
      </c>
      <c r="AK166" s="68">
        <f>E166/79.9</f>
        <v>1.4001251564455569E-3</v>
      </c>
      <c r="AL166" s="68">
        <f>F166/101.96</f>
        <v>3.1300804236955672E-2</v>
      </c>
      <c r="AM166" s="68">
        <f>G166/71.85</f>
        <v>0.11221210855949897</v>
      </c>
      <c r="AN166" s="68">
        <f>H166/70.94</f>
        <v>1.7930645616013533E-3</v>
      </c>
      <c r="AO166" s="68">
        <f>I166/40.3</f>
        <v>0.95839305210918124</v>
      </c>
      <c r="AP166" s="68">
        <f>J166/56.08</f>
        <v>5.5960592011412277E-2</v>
      </c>
      <c r="AQ166" s="68">
        <f>K166/61.98</f>
        <v>3.232655695385609E-3</v>
      </c>
      <c r="AR166" s="68">
        <f>L166/94.2</f>
        <v>0</v>
      </c>
      <c r="AS166" s="68">
        <f>M166/(3*15.9994+2*52)</f>
        <v>1.6281113855295655E-3</v>
      </c>
      <c r="AT166" s="68">
        <f t="shared" si="153"/>
        <v>1.9162194484696722</v>
      </c>
      <c r="AU166" s="68">
        <f t="shared" si="154"/>
        <v>0.39155167501971871</v>
      </c>
      <c r="AV166" s="68">
        <f t="shared" si="155"/>
        <v>7.3067056988891459E-4</v>
      </c>
      <c r="AW166" s="68">
        <f t="shared" si="156"/>
        <v>1.6334665772207387E-2</v>
      </c>
      <c r="AX166" s="68">
        <f t="shared" si="157"/>
        <v>5.8559111613815218E-2</v>
      </c>
      <c r="AY166" s="68">
        <f t="shared" si="158"/>
        <v>9.3573028028356953E-4</v>
      </c>
      <c r="AZ166" s="68">
        <f t="shared" si="159"/>
        <v>0.50014785773861725</v>
      </c>
      <c r="BA166" s="68">
        <f t="shared" si="160"/>
        <v>2.9203644737090747E-2</v>
      </c>
      <c r="BB166" s="68">
        <f t="shared" si="161"/>
        <v>1.6869966005027591E-3</v>
      </c>
      <c r="BC166" s="68">
        <f t="shared" si="162"/>
        <v>0</v>
      </c>
      <c r="BD166" s="68">
        <f t="shared" si="163"/>
        <v>8.4964766787530783E-4</v>
      </c>
      <c r="BE166" s="68">
        <f t="shared" si="133"/>
        <v>0.89518814901899657</v>
      </c>
      <c r="BF166" s="68">
        <f t="shared" si="164"/>
        <v>0.39320433056187981</v>
      </c>
      <c r="BG166" s="68">
        <f t="shared" si="165"/>
        <v>1.6403610888880503E-2</v>
      </c>
      <c r="BH166" s="68">
        <f t="shared" si="166"/>
        <v>0.56106515149862768</v>
      </c>
      <c r="BI166" s="68">
        <f t="shared" si="167"/>
        <v>2.932690705061201E-2</v>
      </c>
      <c r="BJ166" s="68">
        <f t="shared" si="168"/>
        <v>1</v>
      </c>
      <c r="BK166" s="68">
        <f t="array" ref="BK166:BN166">MMULT(BF166:BI166,$Q$10:$T$13)</f>
        <v>0.18347483308806392</v>
      </c>
      <c r="BL166" s="68">
        <v>3.8648546445334331E-2</v>
      </c>
      <c r="BM166" s="68">
        <v>9.8480402547625037E-2</v>
      </c>
      <c r="BN166" s="68">
        <v>-1.236753690450367E-2</v>
      </c>
      <c r="BO166" s="68">
        <f t="shared" si="169"/>
        <v>0.30823624517651965</v>
      </c>
      <c r="BP166" s="60">
        <v>61.4</v>
      </c>
      <c r="BQ166" s="60">
        <v>23.5</v>
      </c>
      <c r="BR166" s="61">
        <v>13.9</v>
      </c>
      <c r="BS166" s="60">
        <v>1.2</v>
      </c>
      <c r="BT166" s="67">
        <f t="shared" si="134"/>
        <v>98.800000000000011</v>
      </c>
      <c r="BU166" s="67">
        <f>BP166/$BT166</f>
        <v>0.62145748987854244</v>
      </c>
      <c r="BV166" s="67">
        <f>BQ166/$BT166</f>
        <v>0.23785425101214572</v>
      </c>
      <c r="BW166" s="67">
        <f>BR166/$BT166</f>
        <v>0.14068825910931174</v>
      </c>
    </row>
    <row r="167" spans="1:75" s="64" customFormat="1" x14ac:dyDescent="0.15">
      <c r="A167" s="62" t="s">
        <v>210</v>
      </c>
      <c r="B167" s="62"/>
      <c r="C167" s="83" t="s">
        <v>198</v>
      </c>
      <c r="D167" s="63">
        <v>43.624891530426289</v>
      </c>
      <c r="E167" s="63">
        <v>2.3597451348599686E-2</v>
      </c>
      <c r="F167" s="63">
        <v>2.0438750120107949</v>
      </c>
      <c r="G167" s="63">
        <v>8.3568336974229549</v>
      </c>
      <c r="H167" s="63">
        <v>0.13799600452431773</v>
      </c>
      <c r="I167" s="63">
        <v>44.17978608922639</v>
      </c>
      <c r="J167" s="63">
        <v>0.20978222746384989</v>
      </c>
      <c r="K167" s="63">
        <v>0</v>
      </c>
      <c r="L167" s="63"/>
      <c r="M167" s="63">
        <v>0.18271190114862021</v>
      </c>
      <c r="O167" s="65">
        <f t="shared" si="135"/>
        <v>0.75952736692244593</v>
      </c>
      <c r="P167" s="65">
        <f t="shared" si="136"/>
        <v>-2.6687223266776899E-2</v>
      </c>
      <c r="Q167" s="65">
        <f t="shared" si="137"/>
        <v>0.29069120944870708</v>
      </c>
      <c r="R167" s="65">
        <f t="shared" si="138"/>
        <v>-2.3531353104375943E-2</v>
      </c>
      <c r="S167" s="65">
        <f t="shared" si="139"/>
        <v>1.0000000000000002</v>
      </c>
      <c r="T167" s="65">
        <f t="shared" si="140"/>
        <v>0.2840081142282932</v>
      </c>
      <c r="U167" s="65">
        <f t="shared" si="141"/>
        <v>-2.6073674427104173E-2</v>
      </c>
      <c r="V167" s="65">
        <f t="shared" si="142"/>
        <v>0.74206556019881109</v>
      </c>
      <c r="W167" s="66">
        <f t="shared" si="132"/>
        <v>1</v>
      </c>
      <c r="X167" s="67">
        <f t="shared" si="143"/>
        <v>0.39832446503863145</v>
      </c>
      <c r="Y167" s="67">
        <f t="shared" si="144"/>
        <v>0.74206556019881109</v>
      </c>
      <c r="Z167" s="67">
        <f t="shared" si="145"/>
        <v>1</v>
      </c>
      <c r="AA167" s="67">
        <f t="shared" si="146"/>
        <v>0</v>
      </c>
      <c r="AB167" s="67">
        <f t="shared" si="147"/>
        <v>0</v>
      </c>
      <c r="AC167" s="67">
        <f t="shared" si="148"/>
        <v>0</v>
      </c>
      <c r="AD167" s="67">
        <f>(G167+I167)/D167</f>
        <v>1.2042808117931376</v>
      </c>
      <c r="AE167" s="67">
        <f t="shared" si="149"/>
        <v>1</v>
      </c>
      <c r="AF167" s="67">
        <f t="shared" si="150"/>
        <v>0</v>
      </c>
      <c r="AG167" s="67">
        <f t="shared" si="151"/>
        <v>0</v>
      </c>
      <c r="AH167" s="67">
        <f t="shared" si="152"/>
        <v>0</v>
      </c>
      <c r="AI167" s="67">
        <f>G167+I167</f>
        <v>52.536619786649347</v>
      </c>
      <c r="AJ167" s="67">
        <f>D167/60.08</f>
        <v>0.7261133743413164</v>
      </c>
      <c r="AK167" s="68">
        <f>E167/79.9</f>
        <v>2.9533731349937024E-4</v>
      </c>
      <c r="AL167" s="68">
        <f>F167/101.96</f>
        <v>2.0045851432039966E-2</v>
      </c>
      <c r="AM167" s="68">
        <f>G167/71.85</f>
        <v>0.11630944603233062</v>
      </c>
      <c r="AN167" s="68">
        <f>H167/70.94</f>
        <v>1.945249570401998E-3</v>
      </c>
      <c r="AO167" s="68">
        <f>I167/40.3</f>
        <v>1.0962726076731115</v>
      </c>
      <c r="AP167" s="68">
        <f>J167/56.08</f>
        <v>3.7407672514951835E-3</v>
      </c>
      <c r="AQ167" s="68">
        <f>K167/61.98</f>
        <v>0</v>
      </c>
      <c r="AR167" s="68">
        <f>L167/94.2</f>
        <v>0</v>
      </c>
      <c r="AS167" s="68">
        <f>M167/(3*15.9994+2*52)</f>
        <v>1.2020662162355884E-3</v>
      </c>
      <c r="AT167" s="68">
        <f t="shared" si="153"/>
        <v>1.9659246998304305</v>
      </c>
      <c r="AU167" s="68">
        <f t="shared" si="154"/>
        <v>0.36934953531228681</v>
      </c>
      <c r="AV167" s="68">
        <f t="shared" si="155"/>
        <v>1.502281921198937E-4</v>
      </c>
      <c r="AW167" s="68">
        <f t="shared" si="156"/>
        <v>1.0196652717049136E-2</v>
      </c>
      <c r="AX167" s="68">
        <f t="shared" si="157"/>
        <v>5.9162716681042164E-2</v>
      </c>
      <c r="AY167" s="68">
        <f t="shared" si="158"/>
        <v>9.8948325465862664E-4</v>
      </c>
      <c r="AZ167" s="68">
        <f t="shared" si="159"/>
        <v>0.55763713013406346</v>
      </c>
      <c r="BA167" s="68">
        <f t="shared" si="160"/>
        <v>1.9028029160108933E-3</v>
      </c>
      <c r="BB167" s="68">
        <f t="shared" si="161"/>
        <v>0</v>
      </c>
      <c r="BC167" s="68">
        <f t="shared" si="162"/>
        <v>0</v>
      </c>
      <c r="BD167" s="68">
        <f t="shared" si="163"/>
        <v>6.1145079276905758E-4</v>
      </c>
      <c r="BE167" s="68">
        <f t="shared" si="133"/>
        <v>0.90408117481459593</v>
      </c>
      <c r="BF167" s="68">
        <f t="shared" si="164"/>
        <v>0.36999746089453384</v>
      </c>
      <c r="BG167" s="68">
        <f t="shared" si="165"/>
        <v>1.0214540033850764E-2</v>
      </c>
      <c r="BH167" s="68">
        <f t="shared" si="166"/>
        <v>0.61788185819367591</v>
      </c>
      <c r="BI167" s="68">
        <f t="shared" si="167"/>
        <v>1.9061408779395992E-3</v>
      </c>
      <c r="BJ167" s="68">
        <f t="shared" si="168"/>
        <v>1</v>
      </c>
      <c r="BK167" s="68">
        <f t="array" ref="BK167:BN167">MMULT(BF167:BI167,$Q$10:$T$13)</f>
        <v>0.24139972916374752</v>
      </c>
      <c r="BL167" s="68">
        <v>-8.481970168943519E-3</v>
      </c>
      <c r="BM167" s="68">
        <v>9.2390060302284444E-2</v>
      </c>
      <c r="BN167" s="68">
        <v>-7.4789435030757556E-3</v>
      </c>
      <c r="BO167" s="68">
        <f t="shared" si="169"/>
        <v>0.31782887579401264</v>
      </c>
      <c r="BP167" s="84">
        <v>70.638908829863595</v>
      </c>
      <c r="BQ167" s="84">
        <v>27.099784637473078</v>
      </c>
      <c r="BR167" s="85">
        <v>0.5</v>
      </c>
      <c r="BS167" s="84">
        <v>1.76</v>
      </c>
      <c r="BT167" s="67">
        <f t="shared" si="134"/>
        <v>98.238693467336674</v>
      </c>
      <c r="BU167" s="67">
        <f>BP167/$BT167</f>
        <v>0.71905383038660098</v>
      </c>
      <c r="BV167" s="67">
        <f>BQ167/$BT167</f>
        <v>0.27585652537697347</v>
      </c>
      <c r="BW167" s="67">
        <f>BR167/$BT167</f>
        <v>5.0896442364254842E-3</v>
      </c>
    </row>
    <row r="168" spans="1:75" s="64" customFormat="1" x14ac:dyDescent="0.15">
      <c r="A168" s="62" t="s">
        <v>210</v>
      </c>
      <c r="B168" s="62"/>
      <c r="C168" s="71" t="s">
        <v>199</v>
      </c>
      <c r="D168" s="63">
        <v>44.885900000000007</v>
      </c>
      <c r="E168" s="63">
        <v>3.9560000000000005E-2</v>
      </c>
      <c r="F168" s="63">
        <v>1.4855700000000001</v>
      </c>
      <c r="G168" s="63">
        <v>8.8077780000000008</v>
      </c>
      <c r="H168" s="63">
        <v>9.5760000000000012E-2</v>
      </c>
      <c r="I168" s="63">
        <v>42.61760000000001</v>
      </c>
      <c r="J168" s="63">
        <v>0.55492000000000008</v>
      </c>
      <c r="K168" s="63">
        <v>0</v>
      </c>
      <c r="L168" s="63"/>
      <c r="M168" s="63">
        <v>0.26155000000000006</v>
      </c>
      <c r="O168" s="65">
        <f t="shared" si="135"/>
        <v>0.67835138025009123</v>
      </c>
      <c r="P168" s="65">
        <f t="shared" si="136"/>
        <v>-1.521719596813099E-2</v>
      </c>
      <c r="Q168" s="65">
        <f t="shared" si="137"/>
        <v>0.37979450015380728</v>
      </c>
      <c r="R168" s="65">
        <f t="shared" si="138"/>
        <v>-4.2928684435767576E-2</v>
      </c>
      <c r="S168" s="65">
        <f t="shared" si="139"/>
        <v>0.99999999999999989</v>
      </c>
      <c r="T168" s="65">
        <f t="shared" si="140"/>
        <v>0.36416152496493953</v>
      </c>
      <c r="U168" s="65">
        <f t="shared" si="141"/>
        <v>-1.4590830797183039E-2</v>
      </c>
      <c r="V168" s="65">
        <f t="shared" si="142"/>
        <v>0.65042930583224345</v>
      </c>
      <c r="W168" s="66">
        <f t="shared" si="132"/>
        <v>1</v>
      </c>
      <c r="X168" s="67">
        <f t="shared" si="143"/>
        <v>0.35867749463415932</v>
      </c>
      <c r="Y168" s="67">
        <f t="shared" si="144"/>
        <v>0.65042930583224345</v>
      </c>
      <c r="Z168" s="67">
        <f t="shared" si="145"/>
        <v>1</v>
      </c>
      <c r="AA168" s="67">
        <f t="shared" si="146"/>
        <v>0</v>
      </c>
      <c r="AB168" s="67">
        <f t="shared" si="147"/>
        <v>0</v>
      </c>
      <c r="AC168" s="67">
        <f t="shared" si="148"/>
        <v>0</v>
      </c>
      <c r="AD168" s="67">
        <f>(G168+I168)/D168</f>
        <v>1.1456911413160926</v>
      </c>
      <c r="AE168" s="67">
        <f t="shared" si="149"/>
        <v>1</v>
      </c>
      <c r="AF168" s="67">
        <f t="shared" si="150"/>
        <v>0</v>
      </c>
      <c r="AG168" s="67">
        <f t="shared" si="151"/>
        <v>0</v>
      </c>
      <c r="AH168" s="67">
        <f t="shared" si="152"/>
        <v>0</v>
      </c>
      <c r="AI168" s="67">
        <f>G168+I168</f>
        <v>51.425378000000009</v>
      </c>
      <c r="AJ168" s="67">
        <f>D168/60.08</f>
        <v>0.74710219707057268</v>
      </c>
      <c r="AK168" s="68">
        <f>E168/79.9</f>
        <v>4.951188986232791E-4</v>
      </c>
      <c r="AL168" s="68">
        <f>F168/101.96</f>
        <v>1.4570125539427228E-2</v>
      </c>
      <c r="AM168" s="68">
        <f>G168/71.85</f>
        <v>0.12258563674321506</v>
      </c>
      <c r="AN168" s="68">
        <f>H168/70.94</f>
        <v>1.3498731322244151E-3</v>
      </c>
      <c r="AO168" s="68">
        <f>I168/40.3</f>
        <v>1.057508684863524</v>
      </c>
      <c r="AP168" s="68">
        <f>J168/56.08</f>
        <v>9.8951497860199737E-3</v>
      </c>
      <c r="AQ168" s="68">
        <f>K168/61.98</f>
        <v>0</v>
      </c>
      <c r="AR168" s="68">
        <f>L168/94.2</f>
        <v>0</v>
      </c>
      <c r="AS168" s="68">
        <f>M168/(3*15.9994+2*52)</f>
        <v>1.7207440614428332E-3</v>
      </c>
      <c r="AT168" s="68">
        <f t="shared" si="153"/>
        <v>1.9552275300950497</v>
      </c>
      <c r="AU168" s="68">
        <f t="shared" si="154"/>
        <v>0.38210499063208964</v>
      </c>
      <c r="AV168" s="68">
        <f t="shared" si="155"/>
        <v>2.5322827701756523E-4</v>
      </c>
      <c r="AW168" s="68">
        <f t="shared" si="156"/>
        <v>7.4518823590413183E-3</v>
      </c>
      <c r="AX168" s="68">
        <f t="shared" si="157"/>
        <v>6.2696353675654209E-2</v>
      </c>
      <c r="AY168" s="68">
        <f t="shared" si="158"/>
        <v>6.9039184005290348E-4</v>
      </c>
      <c r="AZ168" s="68">
        <f t="shared" si="159"/>
        <v>0.54086221096330167</v>
      </c>
      <c r="BA168" s="68">
        <f t="shared" si="160"/>
        <v>5.0608686885351599E-3</v>
      </c>
      <c r="BB168" s="68">
        <f t="shared" si="161"/>
        <v>0</v>
      </c>
      <c r="BC168" s="68">
        <f t="shared" si="162"/>
        <v>0</v>
      </c>
      <c r="BD168" s="68">
        <f t="shared" si="163"/>
        <v>8.8007356430746576E-4</v>
      </c>
      <c r="BE168" s="68">
        <f t="shared" si="133"/>
        <v>0.89612217049200737</v>
      </c>
      <c r="BF168" s="68">
        <f t="shared" si="164"/>
        <v>0.38280310623814801</v>
      </c>
      <c r="BG168" s="68">
        <f t="shared" si="165"/>
        <v>7.4654971390020622E-3</v>
      </c>
      <c r="BH168" s="68">
        <f t="shared" si="166"/>
        <v>0.60466128159757926</v>
      </c>
      <c r="BI168" s="68">
        <f t="shared" si="167"/>
        <v>5.070115025270606E-3</v>
      </c>
      <c r="BJ168" s="68">
        <f t="shared" si="168"/>
        <v>1</v>
      </c>
      <c r="BK168" s="68">
        <f t="array" ref="BK168:BN168">MMULT(BF168:BI168,$Q$10:$T$13)</f>
        <v>0.21535416477310637</v>
      </c>
      <c r="BL168" s="68">
        <v>-4.8309572639143906E-3</v>
      </c>
      <c r="BM168" s="68">
        <v>0.12057221337986891</v>
      </c>
      <c r="BN168" s="68">
        <v>-1.3628439847892141E-2</v>
      </c>
      <c r="BO168" s="68">
        <f t="shared" si="169"/>
        <v>0.31746698104116877</v>
      </c>
      <c r="BP168" s="60">
        <v>71.7</v>
      </c>
      <c r="BQ168" s="60">
        <v>28.1</v>
      </c>
      <c r="BR168" s="61">
        <v>0</v>
      </c>
      <c r="BS168" s="60">
        <v>0.2</v>
      </c>
      <c r="BT168" s="67">
        <f t="shared" si="134"/>
        <v>99.800000000000011</v>
      </c>
      <c r="BU168" s="67">
        <f>BP168/$BT168</f>
        <v>0.71843687374749499</v>
      </c>
      <c r="BV168" s="67">
        <f>BQ168/$BT168</f>
        <v>0.28156312625250501</v>
      </c>
      <c r="BW168" s="67">
        <f>BR168/$BT168</f>
        <v>0</v>
      </c>
    </row>
    <row r="169" spans="1:75" s="64" customFormat="1" x14ac:dyDescent="0.15">
      <c r="A169" s="62" t="s">
        <v>210</v>
      </c>
      <c r="B169" s="62"/>
      <c r="C169" s="71" t="s">
        <v>200</v>
      </c>
      <c r="D169" s="63">
        <v>42.929966</v>
      </c>
      <c r="E169" s="63">
        <v>2.4412E-2</v>
      </c>
      <c r="F169" s="63">
        <v>2.5880800000000002</v>
      </c>
      <c r="G169" s="63">
        <v>8.6528013999999978</v>
      </c>
      <c r="H169" s="63">
        <v>0.10228199999999998</v>
      </c>
      <c r="I169" s="63">
        <v>42.884923999999998</v>
      </c>
      <c r="J169" s="63">
        <v>1.2497739999999999</v>
      </c>
      <c r="K169" s="63">
        <v>3.9033999999999999E-2</v>
      </c>
      <c r="L169" s="63"/>
      <c r="M169" s="63">
        <v>0.21260599999999999</v>
      </c>
      <c r="O169" s="65">
        <f t="shared" ref="O169:R172" si="170">BK169/$BO169</f>
        <v>0.7759183353461887</v>
      </c>
      <c r="P169" s="65">
        <f t="shared" si="170"/>
        <v>3.3712270430158182E-2</v>
      </c>
      <c r="Q169" s="65">
        <f t="shared" si="170"/>
        <v>0.20565427169168804</v>
      </c>
      <c r="R169" s="65">
        <f t="shared" si="170"/>
        <v>-1.5284877468035188E-2</v>
      </c>
      <c r="S169" s="65">
        <f t="shared" si="16"/>
        <v>0.99999999999999978</v>
      </c>
      <c r="T169" s="65">
        <f t="shared" si="64"/>
        <v>0.20255819450847951</v>
      </c>
      <c r="U169" s="65">
        <f t="shared" si="65"/>
        <v>3.3204740047179097E-2</v>
      </c>
      <c r="V169" s="65">
        <f t="shared" si="66"/>
        <v>0.76423706544434122</v>
      </c>
      <c r="W169" s="66">
        <f t="shared" si="132"/>
        <v>0.99999999999999978</v>
      </c>
      <c r="X169" s="67">
        <f t="shared" si="95"/>
        <v>0.47957400666820083</v>
      </c>
      <c r="Y169" s="67">
        <f t="shared" si="96"/>
        <v>0.76423706544434122</v>
      </c>
      <c r="Z169" s="67">
        <f t="shared" si="69"/>
        <v>1</v>
      </c>
      <c r="AA169" s="67">
        <f t="shared" si="70"/>
        <v>0</v>
      </c>
      <c r="AB169" s="67">
        <f t="shared" si="71"/>
        <v>0</v>
      </c>
      <c r="AC169" s="67">
        <f t="shared" si="72"/>
        <v>0</v>
      </c>
      <c r="AD169" s="67">
        <f>(G169+I169)/D169</f>
        <v>1.2005070164742269</v>
      </c>
      <c r="AE169" s="67">
        <f t="shared" si="73"/>
        <v>1</v>
      </c>
      <c r="AF169" s="67">
        <f t="shared" si="74"/>
        <v>0</v>
      </c>
      <c r="AG169" s="67">
        <f t="shared" si="75"/>
        <v>0</v>
      </c>
      <c r="AH169" s="67">
        <f t="shared" si="76"/>
        <v>0</v>
      </c>
      <c r="AI169" s="67">
        <f>G169+I169</f>
        <v>51.537725399999999</v>
      </c>
      <c r="AJ169" s="67">
        <f>D169/60.08</f>
        <v>0.71454670439414114</v>
      </c>
      <c r="AK169" s="68">
        <f>E169/79.9</f>
        <v>3.0553191489361697E-4</v>
      </c>
      <c r="AL169" s="68">
        <f>F169/101.96</f>
        <v>2.5383287563750495E-2</v>
      </c>
      <c r="AM169" s="68">
        <f>G169/71.85</f>
        <v>0.12042869032707026</v>
      </c>
      <c r="AN169" s="68">
        <f>H169/70.94</f>
        <v>1.4418099802650125E-3</v>
      </c>
      <c r="AO169" s="68">
        <f>I169/40.3</f>
        <v>1.0641420347394541</v>
      </c>
      <c r="AP169" s="68">
        <f>J169/56.08</f>
        <v>2.2285556348074179E-2</v>
      </c>
      <c r="AQ169" s="68">
        <f>K169/61.98</f>
        <v>6.29783801226202E-4</v>
      </c>
      <c r="AR169" s="68">
        <f>L169/94.2</f>
        <v>0</v>
      </c>
      <c r="AS169" s="68">
        <f>M169/(3*15.9994+2*52)</f>
        <v>1.3987402482397817E-3</v>
      </c>
      <c r="AT169" s="68">
        <f t="shared" si="77"/>
        <v>1.9505621393171149</v>
      </c>
      <c r="AU169" s="68">
        <f t="shared" si="78"/>
        <v>0.36632860342726714</v>
      </c>
      <c r="AV169" s="68">
        <f t="shared" si="79"/>
        <v>1.5663787824805349E-4</v>
      </c>
      <c r="AW169" s="68">
        <f t="shared" si="80"/>
        <v>1.301331911047812E-2</v>
      </c>
      <c r="AX169" s="68">
        <f t="shared" si="81"/>
        <v>6.1740504390817276E-2</v>
      </c>
      <c r="AY169" s="68">
        <f t="shared" si="82"/>
        <v>7.3917664615892999E-4</v>
      </c>
      <c r="AZ169" s="68">
        <f t="shared" si="83"/>
        <v>0.54555659278407131</v>
      </c>
      <c r="BA169" s="68">
        <f t="shared" si="84"/>
        <v>1.1425196818326575E-2</v>
      </c>
      <c r="BB169" s="68">
        <f t="shared" si="85"/>
        <v>3.2287297519610793E-4</v>
      </c>
      <c r="BC169" s="68">
        <f t="shared" si="86"/>
        <v>0</v>
      </c>
      <c r="BD169" s="68">
        <f t="shared" si="87"/>
        <v>7.1709596943652146E-4</v>
      </c>
      <c r="BE169" s="68">
        <f t="shared" si="133"/>
        <v>0.89833558454662377</v>
      </c>
      <c r="BF169" s="68">
        <f t="shared" si="88"/>
        <v>0.36703911167213304</v>
      </c>
      <c r="BG169" s="68">
        <f t="shared" si="89"/>
        <v>1.3038558937329102E-2</v>
      </c>
      <c r="BH169" s="68">
        <f t="shared" si="90"/>
        <v>0.60847497296888609</v>
      </c>
      <c r="BI169" s="68">
        <f t="shared" si="91"/>
        <v>1.1447356421651815E-2</v>
      </c>
      <c r="BJ169" s="68">
        <f t="shared" si="92"/>
        <v>1</v>
      </c>
      <c r="BK169" s="68">
        <f t="array" ref="BK169:BN169">MMULT(BF169:BI169,$Q$10:$T$13)</f>
        <v>0.24531537327458605</v>
      </c>
      <c r="BL169" s="68">
        <v>1.0658516273904246E-2</v>
      </c>
      <c r="BM169" s="68">
        <v>6.5019928164283453E-2</v>
      </c>
      <c r="BN169" s="68">
        <v>-4.8324871970636049E-3</v>
      </c>
      <c r="BO169" s="68">
        <f t="shared" si="93"/>
        <v>0.31616133051571021</v>
      </c>
      <c r="BP169" s="60">
        <v>69.599999999999994</v>
      </c>
      <c r="BQ169" s="60">
        <v>24.5</v>
      </c>
      <c r="BR169" s="61">
        <v>4.32</v>
      </c>
      <c r="BS169" s="60">
        <v>1.66</v>
      </c>
      <c r="BT169" s="67">
        <f t="shared" si="134"/>
        <v>98.419999999999987</v>
      </c>
      <c r="BU169" s="67">
        <f>BP169/$BT169</f>
        <v>0.70717333875228616</v>
      </c>
      <c r="BV169" s="67">
        <f>BQ169/$BT169</f>
        <v>0.24893314366998581</v>
      </c>
      <c r="BW169" s="67">
        <f>BR169/$BT169</f>
        <v>4.3893517577728115E-2</v>
      </c>
    </row>
    <row r="170" spans="1:75" s="64" customFormat="1" x14ac:dyDescent="0.15">
      <c r="A170" s="62" t="s">
        <v>210</v>
      </c>
      <c r="B170" s="62"/>
      <c r="C170" s="77" t="s">
        <v>201</v>
      </c>
      <c r="D170" s="63">
        <v>44.483882000000001</v>
      </c>
      <c r="E170" s="63">
        <v>8.2529999999999999E-3</v>
      </c>
      <c r="F170" s="63">
        <v>0.88701299999999994</v>
      </c>
      <c r="G170" s="63">
        <v>7.8734169999999999</v>
      </c>
      <c r="H170" s="63">
        <v>0.13194000000000003</v>
      </c>
      <c r="I170" s="63">
        <v>44.110381999999994</v>
      </c>
      <c r="J170" s="63">
        <v>0.89501999999999993</v>
      </c>
      <c r="K170" s="63">
        <v>3.9380000000000005E-3</v>
      </c>
      <c r="L170" s="63"/>
      <c r="M170" s="63">
        <v>0.25682299999999997</v>
      </c>
      <c r="O170" s="65">
        <f t="shared" si="170"/>
        <v>0.72690148701007573</v>
      </c>
      <c r="P170" s="65">
        <f t="shared" si="170"/>
        <v>1.1876612404336039E-2</v>
      </c>
      <c r="Q170" s="65">
        <f t="shared" si="170"/>
        <v>0.30132674620230038</v>
      </c>
      <c r="R170" s="65">
        <f t="shared" si="170"/>
        <v>-4.0104845616712036E-2</v>
      </c>
      <c r="S170" s="65">
        <f t="shared" si="16"/>
        <v>1</v>
      </c>
      <c r="T170" s="65">
        <f t="shared" si="64"/>
        <v>0.28970804959920549</v>
      </c>
      <c r="U170" s="65">
        <f t="shared" si="65"/>
        <v>1.1418668468267742E-2</v>
      </c>
      <c r="V170" s="65">
        <f t="shared" si="66"/>
        <v>0.69887328193252685</v>
      </c>
      <c r="W170" s="66">
        <f t="shared" si="132"/>
        <v>1</v>
      </c>
      <c r="X170" s="67">
        <f t="shared" si="95"/>
        <v>0.41667982008106452</v>
      </c>
      <c r="Y170" s="67">
        <f t="shared" si="96"/>
        <v>0.69887328193252685</v>
      </c>
      <c r="Z170" s="67">
        <f t="shared" si="69"/>
        <v>1</v>
      </c>
      <c r="AA170" s="67">
        <f t="shared" si="70"/>
        <v>0</v>
      </c>
      <c r="AB170" s="67">
        <f t="shared" si="71"/>
        <v>0</v>
      </c>
      <c r="AC170" s="67">
        <f t="shared" si="72"/>
        <v>0</v>
      </c>
      <c r="AD170" s="67">
        <f>(G170+I170)/D170</f>
        <v>1.1685985274396689</v>
      </c>
      <c r="AE170" s="67">
        <f t="shared" si="73"/>
        <v>1</v>
      </c>
      <c r="AF170" s="67">
        <f t="shared" si="74"/>
        <v>0</v>
      </c>
      <c r="AG170" s="67">
        <f t="shared" si="75"/>
        <v>0</v>
      </c>
      <c r="AH170" s="67">
        <f t="shared" si="76"/>
        <v>0</v>
      </c>
      <c r="AI170" s="67">
        <f>G170+I170</f>
        <v>51.983798999999991</v>
      </c>
      <c r="AJ170" s="67">
        <f>D170/60.08</f>
        <v>0.74041081890812255</v>
      </c>
      <c r="AK170" s="68">
        <f>E170/79.9</f>
        <v>1.0329161451814768E-4</v>
      </c>
      <c r="AL170" s="68">
        <f>F170/101.96</f>
        <v>8.6996174970576691E-3</v>
      </c>
      <c r="AM170" s="68">
        <f>G170/71.85</f>
        <v>0.10958130828114128</v>
      </c>
      <c r="AN170" s="68">
        <f>H170/70.94</f>
        <v>1.8598815900761211E-3</v>
      </c>
      <c r="AO170" s="68">
        <f>I170/40.3</f>
        <v>1.0945504218362283</v>
      </c>
      <c r="AP170" s="68">
        <f>J170/56.08</f>
        <v>1.5959700427960057E-2</v>
      </c>
      <c r="AQ170" s="68">
        <f>K170/61.98</f>
        <v>6.353662471765087E-5</v>
      </c>
      <c r="AR170" s="68">
        <f>L170/94.2</f>
        <v>0</v>
      </c>
      <c r="AS170" s="68">
        <f>M170/(3*15.9994+2*52)</f>
        <v>1.6896450089540532E-3</v>
      </c>
      <c r="AT170" s="68">
        <f t="shared" si="77"/>
        <v>1.972918221788776</v>
      </c>
      <c r="AU170" s="68">
        <f t="shared" si="78"/>
        <v>0.37528713087601673</v>
      </c>
      <c r="AV170" s="68">
        <f t="shared" si="79"/>
        <v>5.235473694621604E-5</v>
      </c>
      <c r="AW170" s="68">
        <f t="shared" si="80"/>
        <v>4.4095175364998306E-3</v>
      </c>
      <c r="AX170" s="68">
        <f t="shared" si="81"/>
        <v>5.5542752391321996E-2</v>
      </c>
      <c r="AY170" s="68">
        <f t="shared" si="82"/>
        <v>9.4270587069231464E-4</v>
      </c>
      <c r="AZ170" s="68">
        <f t="shared" si="83"/>
        <v>0.55478752730249392</v>
      </c>
      <c r="BA170" s="68">
        <f t="shared" si="84"/>
        <v>8.0893877159743371E-3</v>
      </c>
      <c r="BB170" s="68">
        <f t="shared" si="85"/>
        <v>3.2204388411013021E-5</v>
      </c>
      <c r="BC170" s="68">
        <f t="shared" si="86"/>
        <v>0</v>
      </c>
      <c r="BD170" s="68">
        <f t="shared" si="87"/>
        <v>8.5641918164358133E-4</v>
      </c>
      <c r="BE170" s="68">
        <f t="shared" si="133"/>
        <v>0.90899558118075663</v>
      </c>
      <c r="BF170" s="68">
        <f t="shared" si="88"/>
        <v>0.3759953874382197</v>
      </c>
      <c r="BG170" s="68">
        <f t="shared" si="89"/>
        <v>4.4178393505841162E-3</v>
      </c>
      <c r="BH170" s="68">
        <f t="shared" si="90"/>
        <v>0.61148211888610393</v>
      </c>
      <c r="BI170" s="68">
        <f t="shared" si="91"/>
        <v>8.1046543250921851E-3</v>
      </c>
      <c r="BJ170" s="68">
        <f t="shared" si="92"/>
        <v>1</v>
      </c>
      <c r="BK170" s="68">
        <f t="array" ref="BK170:BN170">MMULT(BF170:BI170,$Q$10:$T$13)</f>
        <v>0.233529206361827</v>
      </c>
      <c r="BL170" s="68">
        <v>3.8155594927448272E-3</v>
      </c>
      <c r="BM170" s="68">
        <v>9.6806234618748946E-2</v>
      </c>
      <c r="BN170" s="68">
        <v>-1.2884349441431998E-2</v>
      </c>
      <c r="BO170" s="68">
        <f t="shared" si="93"/>
        <v>0.32126665103188873</v>
      </c>
      <c r="BP170" s="60">
        <v>72.8</v>
      </c>
      <c r="BQ170" s="60">
        <v>25.1</v>
      </c>
      <c r="BR170" s="61">
        <v>1.68</v>
      </c>
      <c r="BS170" s="60">
        <v>0.45</v>
      </c>
      <c r="BT170" s="67">
        <f t="shared" si="134"/>
        <v>99.580000000000013</v>
      </c>
      <c r="BU170" s="67">
        <f>BP170/$BT170</f>
        <v>0.73107049608355079</v>
      </c>
      <c r="BV170" s="67">
        <f>BQ170/$BT170</f>
        <v>0.25205864631452096</v>
      </c>
      <c r="BW170" s="67">
        <f>BR170/$BT170</f>
        <v>1.6870857601928094E-2</v>
      </c>
    </row>
    <row r="171" spans="1:75" s="64" customFormat="1" x14ac:dyDescent="0.15">
      <c r="A171" s="62" t="s">
        <v>210</v>
      </c>
      <c r="B171" s="62"/>
      <c r="C171" s="56" t="s">
        <v>202</v>
      </c>
      <c r="D171" s="63">
        <v>43.989033369743304</v>
      </c>
      <c r="E171" s="63">
        <v>2.9196345762375252E-2</v>
      </c>
      <c r="F171" s="63">
        <v>3.0450109676778712</v>
      </c>
      <c r="G171" s="63">
        <v>7.5432656256050974</v>
      </c>
      <c r="H171" s="63">
        <v>0.12043888585472419</v>
      </c>
      <c r="I171" s="63">
        <v>41.781938434040008</v>
      </c>
      <c r="J171" s="63">
        <v>1.7208259967231019</v>
      </c>
      <c r="K171" s="63">
        <v>7.5072091753140363E-2</v>
      </c>
      <c r="L171" s="63"/>
      <c r="M171" s="63">
        <v>0.30574899458815347</v>
      </c>
      <c r="O171" s="65">
        <f t="shared" si="170"/>
        <v>0.69680945965821051</v>
      </c>
      <c r="P171" s="65">
        <f t="shared" si="170"/>
        <v>5.0815610621517009E-2</v>
      </c>
      <c r="Q171" s="65">
        <f t="shared" si="170"/>
        <v>0.27676816072779359</v>
      </c>
      <c r="R171" s="65">
        <f t="shared" si="170"/>
        <v>-2.4393231007520964E-2</v>
      </c>
      <c r="S171" s="65">
        <f t="shared" si="16"/>
        <v>1</v>
      </c>
      <c r="T171" s="65">
        <f t="shared" si="64"/>
        <v>0.27017765478163491</v>
      </c>
      <c r="U171" s="65">
        <f t="shared" si="65"/>
        <v>4.9605570481501868E-2</v>
      </c>
      <c r="V171" s="65">
        <f t="shared" si="66"/>
        <v>0.68021677473686326</v>
      </c>
      <c r="W171" s="66">
        <f t="shared" si="132"/>
        <v>1</v>
      </c>
      <c r="X171" s="67">
        <f t="shared" si="95"/>
        <v>0.45000291694322714</v>
      </c>
      <c r="Y171" s="67">
        <f t="shared" si="96"/>
        <v>0.68021677473686326</v>
      </c>
      <c r="Z171" s="67">
        <f t="shared" si="69"/>
        <v>1</v>
      </c>
      <c r="AA171" s="67">
        <f t="shared" si="70"/>
        <v>0</v>
      </c>
      <c r="AB171" s="67">
        <f t="shared" si="71"/>
        <v>0</v>
      </c>
      <c r="AC171" s="67">
        <f t="shared" si="72"/>
        <v>0</v>
      </c>
      <c r="AD171" s="67">
        <f>(G171+I171)/D171</f>
        <v>1.1213068412994986</v>
      </c>
      <c r="AE171" s="67">
        <f t="shared" si="73"/>
        <v>1</v>
      </c>
      <c r="AF171" s="67">
        <f t="shared" si="74"/>
        <v>0</v>
      </c>
      <c r="AG171" s="67">
        <f t="shared" si="75"/>
        <v>0</v>
      </c>
      <c r="AH171" s="67">
        <f t="shared" si="76"/>
        <v>0</v>
      </c>
      <c r="AI171" s="67">
        <f>G171+I171</f>
        <v>49.325204059645102</v>
      </c>
      <c r="AJ171" s="67">
        <f>D171/60.08</f>
        <v>0.73217432373074742</v>
      </c>
      <c r="AK171" s="68">
        <f>E171/79.9</f>
        <v>3.6541108588704943E-4</v>
      </c>
      <c r="AL171" s="68">
        <f>F171/101.96</f>
        <v>2.9864760373458917E-2</v>
      </c>
      <c r="AM171" s="68">
        <f>G171/71.85</f>
        <v>0.10498629959088515</v>
      </c>
      <c r="AN171" s="68">
        <f>H171/70.94</f>
        <v>1.6977570602583055E-3</v>
      </c>
      <c r="AO171" s="68">
        <f>I171/40.3</f>
        <v>1.0367726658570722</v>
      </c>
      <c r="AP171" s="68">
        <f>J171/56.08</f>
        <v>3.0685199656260733E-2</v>
      </c>
      <c r="AQ171" s="68">
        <f>K171/61.98</f>
        <v>1.2112309092149139E-3</v>
      </c>
      <c r="AR171" s="68">
        <f>L171/94.2</f>
        <v>0</v>
      </c>
      <c r="AS171" s="68">
        <f>M171/(3*15.9994+2*52)</f>
        <v>2.0115303640974268E-3</v>
      </c>
      <c r="AT171" s="68">
        <f t="shared" si="77"/>
        <v>1.9397691786278821</v>
      </c>
      <c r="AU171" s="68">
        <f t="shared" ref="AU171:BD172" si="171">AJ171/$AT171</f>
        <v>0.37745435477465378</v>
      </c>
      <c r="AV171" s="68">
        <f t="shared" si="171"/>
        <v>1.8837864314635988E-4</v>
      </c>
      <c r="AW171" s="68">
        <f t="shared" si="171"/>
        <v>1.5396038200062596E-2</v>
      </c>
      <c r="AX171" s="68">
        <f t="shared" si="171"/>
        <v>5.4123088843564579E-2</v>
      </c>
      <c r="AY171" s="68">
        <f t="shared" si="171"/>
        <v>8.7523664102098656E-4</v>
      </c>
      <c r="AZ171" s="68">
        <f t="shared" si="171"/>
        <v>0.53448249270072701</v>
      </c>
      <c r="BA171" s="68">
        <f t="shared" si="171"/>
        <v>1.5818995370349302E-2</v>
      </c>
      <c r="BB171" s="68">
        <f t="shared" si="171"/>
        <v>6.2442012305386353E-4</v>
      </c>
      <c r="BC171" s="68">
        <f t="shared" si="171"/>
        <v>0</v>
      </c>
      <c r="BD171" s="68">
        <f t="shared" si="171"/>
        <v>1.0369947034215203E-3</v>
      </c>
      <c r="BE171" s="68">
        <f t="shared" si="133"/>
        <v>0.90804863130661317</v>
      </c>
      <c r="BF171" s="68">
        <f t="shared" si="88"/>
        <v>0.37848573981209066</v>
      </c>
      <c r="BG171" s="68">
        <f t="shared" si="89"/>
        <v>1.5438107507872891E-2</v>
      </c>
      <c r="BH171" s="68">
        <f t="shared" si="90"/>
        <v>0.59021393228147945</v>
      </c>
      <c r="BI171" s="68">
        <f t="shared" si="91"/>
        <v>1.5862220398557021E-2</v>
      </c>
      <c r="BJ171" s="68">
        <f t="shared" si="92"/>
        <v>1</v>
      </c>
      <c r="BK171" s="68">
        <f t="array" ref="BK171:BN171">MMULT(BF171:BI171,$Q$10:$T$13)</f>
        <v>0.21737135961335899</v>
      </c>
      <c r="BL171" s="68">
        <v>1.5852049964706655E-2</v>
      </c>
      <c r="BM171" s="68">
        <v>8.6338482581161793E-2</v>
      </c>
      <c r="BN171" s="68">
        <v>-7.6095261279438362E-3</v>
      </c>
      <c r="BO171" s="68">
        <f t="shared" si="93"/>
        <v>0.31195236603128357</v>
      </c>
      <c r="BP171" s="57">
        <v>57.127252867285641</v>
      </c>
      <c r="BQ171" s="57">
        <v>36.482796286182413</v>
      </c>
      <c r="BR171" s="58">
        <v>4.8061168760240305</v>
      </c>
      <c r="BS171" s="57">
        <v>1.5838339705079192</v>
      </c>
      <c r="BT171" s="67">
        <f t="shared" si="134"/>
        <v>98.416166029492089</v>
      </c>
      <c r="BU171" s="67">
        <f>BP171/$BT171</f>
        <v>0.58046614872364044</v>
      </c>
      <c r="BV171" s="67">
        <f>BQ171/$BT171</f>
        <v>0.37069922308546055</v>
      </c>
      <c r="BW171" s="67">
        <f>BR171/$BT171</f>
        <v>4.8834628190898996E-2</v>
      </c>
    </row>
    <row r="172" spans="1:75" s="64" customFormat="1" x14ac:dyDescent="0.15">
      <c r="A172" s="62" t="s">
        <v>210</v>
      </c>
      <c r="B172" s="62"/>
      <c r="C172" s="56" t="s">
        <v>203</v>
      </c>
      <c r="D172" s="63">
        <v>40.689563837859573</v>
      </c>
      <c r="E172" s="63">
        <v>3.1226197761059721E-3</v>
      </c>
      <c r="F172" s="63">
        <v>0.92951918577445014</v>
      </c>
      <c r="G172" s="63">
        <v>7.6518620226053775</v>
      </c>
      <c r="H172" s="63">
        <v>0.11898726647708864</v>
      </c>
      <c r="I172" s="63">
        <v>48.910606945260653</v>
      </c>
      <c r="J172" s="63">
        <v>0.19224066088333752</v>
      </c>
      <c r="K172" s="63">
        <v>5.1739606205680145E-3</v>
      </c>
      <c r="L172" s="63"/>
      <c r="M172" s="63">
        <v>7.3151286850725347E-2</v>
      </c>
      <c r="O172" s="65">
        <f t="shared" si="170"/>
        <v>0.97536751131239252</v>
      </c>
      <c r="P172" s="65">
        <f t="shared" si="170"/>
        <v>3.9365820658755725E-3</v>
      </c>
      <c r="Q172" s="65">
        <f t="shared" si="170"/>
        <v>1.693282359377591E-2</v>
      </c>
      <c r="R172" s="65">
        <f t="shared" si="170"/>
        <v>3.7630830279559851E-3</v>
      </c>
      <c r="S172" s="65">
        <f t="shared" si="16"/>
        <v>1</v>
      </c>
      <c r="T172" s="65">
        <f t="shared" si="64"/>
        <v>1.6996783902810411E-2</v>
      </c>
      <c r="U172" s="65">
        <f t="shared" si="65"/>
        <v>3.9514517067289522E-3</v>
      </c>
      <c r="V172" s="65">
        <f t="shared" si="66"/>
        <v>0.9790517643904606</v>
      </c>
      <c r="W172" s="66">
        <f t="shared" si="132"/>
        <v>1</v>
      </c>
      <c r="X172" s="67">
        <f t="shared" ref="X172" si="172">U172/(COS(RADIANS(30)))+V172*TAN(RADIANS(30))</f>
        <v>0.56981854313455005</v>
      </c>
      <c r="Y172" s="67">
        <f t="shared" si="96"/>
        <v>0.9790517643904606</v>
      </c>
      <c r="Z172" s="67">
        <f t="shared" si="69"/>
        <v>1</v>
      </c>
      <c r="AA172" s="67">
        <f t="shared" si="70"/>
        <v>0</v>
      </c>
      <c r="AB172" s="67">
        <f t="shared" si="71"/>
        <v>0</v>
      </c>
      <c r="AC172" s="67">
        <f t="shared" si="72"/>
        <v>0</v>
      </c>
      <c r="AD172" s="67">
        <f>(G172+I172)/D172</f>
        <v>1.3900976966294616</v>
      </c>
      <c r="AE172" s="67">
        <f t="shared" si="73"/>
        <v>0</v>
      </c>
      <c r="AF172" s="67">
        <f t="shared" si="74"/>
        <v>1</v>
      </c>
      <c r="AG172" s="67">
        <f t="shared" si="75"/>
        <v>0</v>
      </c>
      <c r="AH172" s="67">
        <f t="shared" si="76"/>
        <v>0</v>
      </c>
      <c r="AI172" s="67">
        <f>G172+I172</f>
        <v>56.562468967866032</v>
      </c>
      <c r="AJ172" s="67">
        <f>D172/60.08</f>
        <v>0.67725638877928718</v>
      </c>
      <c r="AK172" s="68">
        <f>E172/79.9</f>
        <v>3.9081599200325053E-5</v>
      </c>
      <c r="AL172" s="68">
        <f>F172/101.96</f>
        <v>9.1165082951593784E-3</v>
      </c>
      <c r="AM172" s="68">
        <f>G172/71.85</f>
        <v>0.10649773169944855</v>
      </c>
      <c r="AN172" s="68">
        <f>H172/70.94</f>
        <v>1.6772944245431159E-3</v>
      </c>
      <c r="AO172" s="68">
        <f>I172/40.3</f>
        <v>1.2136627033563439</v>
      </c>
      <c r="AP172" s="68">
        <f>J172/56.08</f>
        <v>3.4279718417142926E-3</v>
      </c>
      <c r="AQ172" s="68">
        <f>K172/61.98</f>
        <v>8.347790610790602E-5</v>
      </c>
      <c r="AR172" s="68">
        <f>L172/94.2</f>
        <v>0</v>
      </c>
      <c r="AS172" s="68">
        <f>M172/(3*15.9994+2*52)</f>
        <v>4.8126416530409801E-4</v>
      </c>
      <c r="AT172" s="68">
        <f t="shared" ref="AT172" si="173">SUM(AJ172:AS172)</f>
        <v>2.0122424220671089</v>
      </c>
      <c r="AU172" s="68">
        <f t="shared" si="171"/>
        <v>0.33656799069148163</v>
      </c>
      <c r="AV172" s="68">
        <f t="shared" si="171"/>
        <v>1.9421913966100487E-5</v>
      </c>
      <c r="AW172" s="68">
        <f t="shared" si="171"/>
        <v>4.5305218671387992E-3</v>
      </c>
      <c r="AX172" s="68">
        <f t="shared" si="171"/>
        <v>5.2924901359572285E-2</v>
      </c>
      <c r="AY172" s="68">
        <f t="shared" si="171"/>
        <v>8.3354490798384412E-4</v>
      </c>
      <c r="AZ172" s="68">
        <f t="shared" si="171"/>
        <v>0.60313940807866928</v>
      </c>
      <c r="BA172" s="68">
        <f t="shared" si="171"/>
        <v>1.7035580823273036E-3</v>
      </c>
      <c r="BB172" s="68">
        <f t="shared" si="171"/>
        <v>4.1485014525313495E-5</v>
      </c>
      <c r="BC172" s="68">
        <f t="shared" si="171"/>
        <v>0</v>
      </c>
      <c r="BD172" s="68">
        <f t="shared" si="171"/>
        <v>2.3916808433534144E-4</v>
      </c>
      <c r="BE172" s="68">
        <f t="shared" si="133"/>
        <v>0.91932970503320088</v>
      </c>
      <c r="BF172" s="68">
        <f t="shared" ref="BF172" si="174">AU172/(AU172+AW172+AX172+AZ172+BA172)</f>
        <v>0.3369499638828557</v>
      </c>
      <c r="BG172" s="68">
        <f t="shared" ref="BG172" si="175">AW172/(AU172+AW172+AX172+AZ172+BA172)</f>
        <v>4.5356635857336826E-3</v>
      </c>
      <c r="BH172" s="68">
        <f t="shared" ref="BH172" si="176">(AX172+AZ172)/(AU172+AW172+AX172+AZ172+BA172)</f>
        <v>0.65680888106998792</v>
      </c>
      <c r="BI172" s="68">
        <f t="shared" ref="BI172" si="177">BA172/(BA172+AZ172+AX172+AW172+AU172)</f>
        <v>1.705491461422745E-3</v>
      </c>
      <c r="BJ172" s="68">
        <f t="shared" ref="BJ172" si="178">SUM(BF172:BI172)</f>
        <v>1</v>
      </c>
      <c r="BK172" s="68">
        <f t="array" ref="BK172:BN172">MMULT(BF172:BI172,$Q$10:$T$13)</f>
        <v>0.32087784386009888</v>
      </c>
      <c r="BL172" s="68">
        <v>1.2950625798237394E-3</v>
      </c>
      <c r="BM172" s="68">
        <v>5.5705853047364993E-3</v>
      </c>
      <c r="BN172" s="68">
        <v>1.2379846101828089E-3</v>
      </c>
      <c r="BO172" s="68">
        <f t="shared" ref="BO172" si="179">SUM(BK172:BN172)</f>
        <v>0.32898147635484193</v>
      </c>
      <c r="BP172" s="57">
        <v>85.353299017313986</v>
      </c>
      <c r="BQ172" s="57">
        <v>11.511464670098269</v>
      </c>
      <c r="BR172" s="58">
        <v>0.18717828731867103</v>
      </c>
      <c r="BS172" s="57">
        <v>2.9480580252690687</v>
      </c>
      <c r="BT172" s="67">
        <f t="shared" si="134"/>
        <v>97.051941974730923</v>
      </c>
      <c r="BU172" s="67">
        <f>BP172/$BT172</f>
        <v>0.87945998071359699</v>
      </c>
      <c r="BV172" s="67">
        <f>BQ172/$BT172</f>
        <v>0.11861137897782065</v>
      </c>
      <c r="BW172" s="67">
        <f>BR172/$BT172</f>
        <v>1.9286403085824494E-3</v>
      </c>
    </row>
    <row r="173" spans="1:75" s="64" customFormat="1" x14ac:dyDescent="0.15">
      <c r="A173" s="62" t="s">
        <v>210</v>
      </c>
      <c r="B173" s="62"/>
      <c r="C173" s="69" t="s">
        <v>204</v>
      </c>
      <c r="D173" s="63">
        <v>43.703799999999994</v>
      </c>
      <c r="E173" s="63">
        <v>2.1400000000000002E-2</v>
      </c>
      <c r="F173" s="63">
        <v>2.0333999999999999</v>
      </c>
      <c r="G173" s="63">
        <v>7.7380073777164631</v>
      </c>
      <c r="H173" s="63">
        <v>0.12859999999999999</v>
      </c>
      <c r="I173" s="63">
        <v>42.858000000000004</v>
      </c>
      <c r="J173" s="63">
        <v>1.7784</v>
      </c>
      <c r="K173" s="63">
        <v>7.1999999999999998E-3</v>
      </c>
      <c r="L173" s="63"/>
      <c r="M173" s="63">
        <v>0.24639999999999998</v>
      </c>
      <c r="O173" s="65">
        <f>BK173/$BO173</f>
        <v>0.73980925128496833</v>
      </c>
      <c r="P173" s="65">
        <f>BL173/$BO173</f>
        <v>6.126097929104863E-2</v>
      </c>
      <c r="Q173" s="65">
        <f>BM173/$BO173</f>
        <v>0.22588347300381026</v>
      </c>
      <c r="R173" s="65">
        <f>BN173/$BO173</f>
        <v>-2.6953703579827158E-2</v>
      </c>
      <c r="S173" s="65">
        <f t="shared" ref="S173:S174" si="180">SUM(O173:R173)</f>
        <v>1.0000000000000002</v>
      </c>
      <c r="T173" s="65">
        <f t="shared" ref="T173:T174" si="181">BM173/(BK173+BL173+BM173)</f>
        <v>0.21995487451518975</v>
      </c>
      <c r="U173" s="65">
        <f t="shared" ref="U173:U174" si="182">BL173/(BK173+BL173+BM173)</f>
        <v>5.9653107124012318E-2</v>
      </c>
      <c r="V173" s="65">
        <f t="shared" ref="V173:V174" si="183">BK173/(BK173+BL173+BM173)</f>
        <v>0.72039201836079791</v>
      </c>
      <c r="W173" s="66">
        <f t="shared" si="132"/>
        <v>1</v>
      </c>
      <c r="X173" s="67">
        <f t="shared" ref="X173:X174" si="184">U173/(COS(RADIANS(30)))+V173*TAN(RADIANS(30))</f>
        <v>0.48480000063475664</v>
      </c>
      <c r="Y173" s="67">
        <f t="shared" ref="Y173:Y174" si="185">V173</f>
        <v>0.72039201836079791</v>
      </c>
      <c r="Z173" s="67">
        <f t="shared" ref="Z173:Z176" si="186">IF(AND(O173&gt;0.4,O173&lt;1),1,0)</f>
        <v>1</v>
      </c>
      <c r="AA173" s="67">
        <f t="shared" ref="AA173:AA176" si="187">IF(O173&gt;1,1,0)</f>
        <v>0</v>
      </c>
      <c r="AB173" s="67">
        <f t="shared" ref="AB173:AB176" si="188">IF(AND(O173&lt;=0.4,O173&gt;0),1,0)</f>
        <v>0</v>
      </c>
      <c r="AC173" s="67">
        <f t="shared" ref="AC173:AC176" si="189">IF(O173&lt;0,1,0)</f>
        <v>0</v>
      </c>
      <c r="AD173" s="67">
        <f>(G173+I173)/D173</f>
        <v>1.1577027026875575</v>
      </c>
      <c r="AE173" s="67">
        <f t="shared" ref="AE173:AE176" si="190">IF(AND(AD173&lt;1.34,AD173&gt;=0.926),1,0)</f>
        <v>1</v>
      </c>
      <c r="AF173" s="67">
        <f t="shared" ref="AF173:AF176" si="191">IF(AD173&gt;=1.34,1,0)</f>
        <v>0</v>
      </c>
      <c r="AG173" s="67">
        <f t="shared" ref="AG173:AG176" si="192">IF(AND(AD173&lt;0.926,AD173&gt;=0.735),1,0)</f>
        <v>0</v>
      </c>
      <c r="AH173" s="67">
        <f t="shared" ref="AH173:AH176" si="193">IF(AD173&lt;0.735,1,0)</f>
        <v>0</v>
      </c>
      <c r="AI173" s="67">
        <f>G173+I173</f>
        <v>50.596007377716468</v>
      </c>
      <c r="AJ173" s="67">
        <f>D173/60.08</f>
        <v>0.72742676431424758</v>
      </c>
      <c r="AK173" s="68">
        <f>E173/79.9</f>
        <v>2.6783479349186482E-4</v>
      </c>
      <c r="AL173" s="68">
        <f>F173/101.96</f>
        <v>1.9943114947038054E-2</v>
      </c>
      <c r="AM173" s="68">
        <f>G173/71.85</f>
        <v>0.1076966928005075</v>
      </c>
      <c r="AN173" s="68">
        <f>H173/70.94</f>
        <v>1.8127995489145756E-3</v>
      </c>
      <c r="AO173" s="68">
        <f>I173/40.3</f>
        <v>1.0634739454094295</v>
      </c>
      <c r="AP173" s="68">
        <f>J173/56.08</f>
        <v>3.1711840228245365E-2</v>
      </c>
      <c r="AQ173" s="68">
        <f>K173/61.98</f>
        <v>1.1616650532429817E-4</v>
      </c>
      <c r="AR173" s="68">
        <f>L173/94.2</f>
        <v>0</v>
      </c>
      <c r="AS173" s="68">
        <f>M173/(3*15.9994+2*52)</f>
        <v>1.6210718284821793E-3</v>
      </c>
      <c r="AT173" s="68">
        <f t="shared" ref="AT173:AT174" si="194">SUM(AJ173:AS173)</f>
        <v>1.9540702303756809</v>
      </c>
      <c r="AU173" s="68">
        <f>AJ173/$AT173</f>
        <v>0.37226234400715252</v>
      </c>
      <c r="AV173" s="68">
        <f>AK173/$AT173</f>
        <v>1.3706508053212195E-4</v>
      </c>
      <c r="AW173" s="68">
        <f>AL173/$AT173</f>
        <v>1.020593560918426E-2</v>
      </c>
      <c r="AX173" s="68">
        <f>AM173/$AT173</f>
        <v>5.5114033838897493E-2</v>
      </c>
      <c r="AY173" s="68">
        <f>AN173/$AT173</f>
        <v>9.2770439912287842E-4</v>
      </c>
      <c r="AZ173" s="68">
        <f>AO173/$AT173</f>
        <v>0.54423527306128128</v>
      </c>
      <c r="BA173" s="68">
        <f>AP173/$AT173</f>
        <v>1.6228608232851788E-2</v>
      </c>
      <c r="BB173" s="68">
        <f>AQ173/$AT173</f>
        <v>5.9448480161311554E-5</v>
      </c>
      <c r="BC173" s="68">
        <f>AR173/$AT173</f>
        <v>0</v>
      </c>
      <c r="BD173" s="68">
        <f>AS173/$AT173</f>
        <v>8.2958729081631787E-4</v>
      </c>
      <c r="BE173" s="68">
        <f t="shared" si="133"/>
        <v>0.90804355122399993</v>
      </c>
      <c r="BF173" s="68">
        <f t="shared" ref="BF173:BF174" si="195">AU173/(AU173+AW173+AX173+AZ173+BA173)</f>
        <v>0.37299109596889579</v>
      </c>
      <c r="BG173" s="68">
        <f t="shared" ref="BG173:BG174" si="196">AW173/(AU173+AW173+AX173+AZ173+BA173)</f>
        <v>1.0225915055712635E-2</v>
      </c>
      <c r="BH173" s="68">
        <f t="shared" ref="BH173:BH174" si="197">(AX173+AZ173)/(AU173+AW173+AX173+AZ173+BA173)</f>
        <v>0.60052261113092997</v>
      </c>
      <c r="BI173" s="68">
        <f t="shared" ref="BI173:BI174" si="198">BA173/(BA173+AZ173+AX173+AW173+AU173)</f>
        <v>1.626037784446157E-2</v>
      </c>
      <c r="BJ173" s="68">
        <f t="shared" ref="BJ173:BJ174" si="199">SUM(BF173:BI173)</f>
        <v>0.99999999999999989</v>
      </c>
      <c r="BK173" s="68">
        <f t="array" ref="BK173:BN173">MMULT(BF173:BI173,$Q$10:$T$13)</f>
        <v>0.23468306657618915</v>
      </c>
      <c r="BL173" s="68">
        <v>1.9433272098872204E-2</v>
      </c>
      <c r="BM173" s="68">
        <v>7.1654992204192677E-2</v>
      </c>
      <c r="BN173" s="68">
        <v>-8.5502821176034263E-3</v>
      </c>
      <c r="BO173" s="68">
        <f t="shared" ref="BO173:BO174" si="200">SUM(BK173:BN173)</f>
        <v>0.31722104876165058</v>
      </c>
      <c r="BP173" s="60">
        <v>68</v>
      </c>
      <c r="BQ173" s="60">
        <v>24</v>
      </c>
      <c r="BR173" s="61">
        <v>6</v>
      </c>
      <c r="BS173" s="60">
        <v>2</v>
      </c>
      <c r="BT173" s="67">
        <f t="shared" si="134"/>
        <v>98</v>
      </c>
      <c r="BU173" s="67">
        <f>BP173/$BT173</f>
        <v>0.69387755102040816</v>
      </c>
      <c r="BV173" s="67">
        <f>BQ173/$BT173</f>
        <v>0.24489795918367346</v>
      </c>
      <c r="BW173" s="67">
        <f>BR173/$BT173</f>
        <v>6.1224489795918366E-2</v>
      </c>
    </row>
    <row r="174" spans="1:75" s="64" customFormat="1" x14ac:dyDescent="0.15">
      <c r="A174" s="62" t="s">
        <v>210</v>
      </c>
      <c r="B174" s="62"/>
      <c r="C174" s="59" t="s">
        <v>205</v>
      </c>
      <c r="D174" s="63">
        <v>44.17188963347288</v>
      </c>
      <c r="E174" s="63">
        <v>3.1228037153291779E-2</v>
      </c>
      <c r="F174" s="63">
        <v>1.6740936411188958</v>
      </c>
      <c r="G174" s="63">
        <v>7.8588969743530797</v>
      </c>
      <c r="H174" s="63">
        <v>0.14717532852206541</v>
      </c>
      <c r="I174" s="63">
        <v>43.164605504671478</v>
      </c>
      <c r="J174" s="63">
        <v>1.1703694149237593</v>
      </c>
      <c r="K174" s="63">
        <v>2.7374232894639621E-2</v>
      </c>
      <c r="L174" s="63"/>
      <c r="M174" s="63">
        <v>0.21974084022193022</v>
      </c>
      <c r="O174" s="65">
        <f>BK174/$BO174</f>
        <v>0.71908046025004513</v>
      </c>
      <c r="P174" s="65">
        <f>BL174/$BO174</f>
        <v>2.4636773423469645E-2</v>
      </c>
      <c r="Q174" s="65">
        <f>BM174/$BO174</f>
        <v>0.29030418103353134</v>
      </c>
      <c r="R174" s="65">
        <f>BN174/$BO174</f>
        <v>-3.4021414707046047E-2</v>
      </c>
      <c r="S174" s="65">
        <f t="shared" si="180"/>
        <v>1</v>
      </c>
      <c r="T174" s="65">
        <f t="shared" si="181"/>
        <v>0.28075258104376777</v>
      </c>
      <c r="U174" s="65">
        <f t="shared" si="182"/>
        <v>2.3826173300723775E-2</v>
      </c>
      <c r="V174" s="65">
        <f t="shared" si="183"/>
        <v>0.69542124565550856</v>
      </c>
      <c r="W174" s="66">
        <f t="shared" si="132"/>
        <v>1</v>
      </c>
      <c r="X174" s="67">
        <f t="shared" si="184"/>
        <v>0.42901373851725577</v>
      </c>
      <c r="Y174" s="67">
        <f t="shared" si="185"/>
        <v>0.69542124565550856</v>
      </c>
      <c r="Z174" s="67">
        <f t="shared" si="186"/>
        <v>1</v>
      </c>
      <c r="AA174" s="67">
        <f t="shared" si="187"/>
        <v>0</v>
      </c>
      <c r="AB174" s="67">
        <f t="shared" si="188"/>
        <v>0</v>
      </c>
      <c r="AC174" s="67">
        <f t="shared" si="189"/>
        <v>0</v>
      </c>
      <c r="AD174" s="67">
        <f>(G174+I174)/D174</f>
        <v>1.1551125139178926</v>
      </c>
      <c r="AE174" s="67">
        <f t="shared" si="190"/>
        <v>1</v>
      </c>
      <c r="AF174" s="67">
        <f t="shared" si="191"/>
        <v>0</v>
      </c>
      <c r="AG174" s="67">
        <f t="shared" si="192"/>
        <v>0</v>
      </c>
      <c r="AH174" s="67">
        <f t="shared" si="193"/>
        <v>0</v>
      </c>
      <c r="AI174" s="67">
        <f>G174+I174</f>
        <v>51.023502479024557</v>
      </c>
      <c r="AJ174" s="67">
        <f>D174/60.08</f>
        <v>0.73521787006446204</v>
      </c>
      <c r="AK174" s="68">
        <f>E174/79.9</f>
        <v>3.9083901318262549E-4</v>
      </c>
      <c r="AL174" s="68">
        <f>F174/101.96</f>
        <v>1.6419121627293996E-2</v>
      </c>
      <c r="AM174" s="68">
        <f>G174/71.85</f>
        <v>0.10937922024151817</v>
      </c>
      <c r="AN174" s="68">
        <f>H174/70.94</f>
        <v>2.0746451722873614E-3</v>
      </c>
      <c r="AO174" s="68">
        <f>I174/40.3</f>
        <v>1.0710820224484239</v>
      </c>
      <c r="AP174" s="68">
        <f>J174/56.08</f>
        <v>2.0869640066400845E-2</v>
      </c>
      <c r="AQ174" s="68">
        <f>K174/61.98</f>
        <v>4.4166235712551829E-4</v>
      </c>
      <c r="AR174" s="68">
        <f>L174/94.2</f>
        <v>0</v>
      </c>
      <c r="AS174" s="68">
        <f>M174/(3*15.9994+2*52)</f>
        <v>1.445680542413859E-3</v>
      </c>
      <c r="AT174" s="68">
        <f t="shared" si="194"/>
        <v>1.9573207015331082</v>
      </c>
      <c r="AU174" s="68">
        <f>AJ174/$AT174</f>
        <v>0.37562463294266946</v>
      </c>
      <c r="AV174" s="68">
        <f>AK174/$AT174</f>
        <v>1.996806210022167E-4</v>
      </c>
      <c r="AW174" s="68">
        <f>AL174/$AT174</f>
        <v>8.3885699540363571E-3</v>
      </c>
      <c r="AX174" s="68">
        <f>AM174/$AT174</f>
        <v>5.5882114850082994E-2</v>
      </c>
      <c r="AY174" s="68">
        <f>AN174/$AT174</f>
        <v>1.0599413630389524E-3</v>
      </c>
      <c r="AZ174" s="68">
        <f>AO174/$AT174</f>
        <v>0.54721846124116436</v>
      </c>
      <c r="BA174" s="68">
        <f>AP174/$AT174</f>
        <v>1.0662350860568893E-2</v>
      </c>
      <c r="BB174" s="68">
        <f>AQ174/$AT174</f>
        <v>2.2564639344976935E-4</v>
      </c>
      <c r="BC174" s="68">
        <f>AR174/$AT174</f>
        <v>0</v>
      </c>
      <c r="BD174" s="68">
        <f>AS174/$AT174</f>
        <v>7.3860177398701323E-4</v>
      </c>
      <c r="BE174" s="68">
        <f t="shared" si="133"/>
        <v>0.90734196406798295</v>
      </c>
      <c r="BF174" s="68">
        <f t="shared" si="195"/>
        <v>0.37646183518109932</v>
      </c>
      <c r="BG174" s="68">
        <f t="shared" si="196"/>
        <v>8.40726662333551E-3</v>
      </c>
      <c r="BH174" s="68">
        <f t="shared" si="197"/>
        <v>0.60444478280193714</v>
      </c>
      <c r="BI174" s="68">
        <f t="shared" si="198"/>
        <v>1.0686115393628032E-2</v>
      </c>
      <c r="BJ174" s="68">
        <f t="shared" si="199"/>
        <v>1</v>
      </c>
      <c r="BK174" s="68">
        <f t="array" ref="BK174:BN174">MMULT(BF174:BI174,$Q$10:$T$13)</f>
        <v>0.22865451323593536</v>
      </c>
      <c r="BL174" s="68">
        <v>7.8340460438719416E-3</v>
      </c>
      <c r="BM174" s="68">
        <v>9.2311451741432293E-2</v>
      </c>
      <c r="BN174" s="68">
        <v>-1.0818191356127894E-2</v>
      </c>
      <c r="BO174" s="68">
        <f t="shared" si="200"/>
        <v>0.31798181966511169</v>
      </c>
      <c r="BP174" s="60">
        <v>68.595371</v>
      </c>
      <c r="BQ174" s="60">
        <v>27.45411</v>
      </c>
      <c r="BR174" s="61">
        <v>3.0726260000000001</v>
      </c>
      <c r="BS174" s="60">
        <v>0.87789300000000003</v>
      </c>
      <c r="BT174" s="67">
        <f t="shared" si="134"/>
        <v>99.122107</v>
      </c>
      <c r="BU174" s="67">
        <f>BP174/$BT174</f>
        <v>0.69202898400858248</v>
      </c>
      <c r="BV174" s="67">
        <f>BQ174/$BT174</f>
        <v>0.27697262327161792</v>
      </c>
      <c r="BW174" s="67">
        <f>BR174/$BT174</f>
        <v>3.0998392719799633E-2</v>
      </c>
    </row>
    <row r="175" spans="1:75" s="64" customFormat="1" x14ac:dyDescent="0.15">
      <c r="A175" s="62" t="s">
        <v>210</v>
      </c>
      <c r="B175" s="62"/>
      <c r="C175" s="69" t="s">
        <v>206</v>
      </c>
      <c r="D175" s="63">
        <v>43.092799999999997</v>
      </c>
      <c r="E175" s="63">
        <v>1.9200000000000002E-2</v>
      </c>
      <c r="F175" s="63">
        <v>0.85719999999999996</v>
      </c>
      <c r="G175" s="63">
        <v>8.2406000000000006</v>
      </c>
      <c r="H175" s="63">
        <v>0.13270000000000001</v>
      </c>
      <c r="I175" s="63">
        <v>44.494200000000006</v>
      </c>
      <c r="J175" s="63">
        <v>1.3355000000000001</v>
      </c>
      <c r="K175" s="63">
        <v>2.2000000000000002E-2</v>
      </c>
      <c r="L175" s="63"/>
      <c r="M175" s="63">
        <v>0.19760000000000003</v>
      </c>
      <c r="O175" s="65">
        <f t="shared" ref="O175:R176" si="201">BK175/$BO175</f>
        <v>0.80201063630177394</v>
      </c>
      <c r="P175" s="65">
        <f t="shared" si="201"/>
        <v>4.602866981336539E-2</v>
      </c>
      <c r="Q175" s="65">
        <f t="shared" si="201"/>
        <v>0.17913784872279725</v>
      </c>
      <c r="R175" s="65">
        <f t="shared" si="201"/>
        <v>-2.717715483793666E-2</v>
      </c>
      <c r="S175" s="65">
        <f>SUM(O175:R175)</f>
        <v>1</v>
      </c>
      <c r="T175" s="65">
        <f>BM175/(BK175+BL175+BM175)</f>
        <v>0.17439820178931142</v>
      </c>
      <c r="U175" s="65">
        <f>BL175/(BK175+BL175+BM175)</f>
        <v>4.4810838711290837E-2</v>
      </c>
      <c r="V175" s="65">
        <f>BK175/(BK175+BL175+BM175)</f>
        <v>0.7807909594993977</v>
      </c>
      <c r="W175" s="66">
        <f t="shared" si="132"/>
        <v>1</v>
      </c>
      <c r="X175" s="67">
        <f>U175/(COS(RADIANS(30)))+V175*TAN(RADIANS(30))</f>
        <v>0.50253297023295673</v>
      </c>
      <c r="Y175" s="67">
        <f>V175</f>
        <v>0.7807909594993977</v>
      </c>
      <c r="Z175" s="67">
        <f t="shared" si="186"/>
        <v>1</v>
      </c>
      <c r="AA175" s="67">
        <f t="shared" si="187"/>
        <v>0</v>
      </c>
      <c r="AB175" s="67">
        <f t="shared" si="188"/>
        <v>0</v>
      </c>
      <c r="AC175" s="67">
        <f t="shared" si="189"/>
        <v>0</v>
      </c>
      <c r="AD175" s="67">
        <f>(G175+I175)/D175</f>
        <v>1.2237496751197419</v>
      </c>
      <c r="AE175" s="67">
        <f t="shared" si="190"/>
        <v>1</v>
      </c>
      <c r="AF175" s="67">
        <f t="shared" si="191"/>
        <v>0</v>
      </c>
      <c r="AG175" s="67">
        <f t="shared" si="192"/>
        <v>0</v>
      </c>
      <c r="AH175" s="67">
        <f t="shared" si="193"/>
        <v>0</v>
      </c>
      <c r="AI175" s="67">
        <f>G175+I175</f>
        <v>52.734800000000007</v>
      </c>
      <c r="AJ175" s="67">
        <f>D175/60.08</f>
        <v>0.71725699067909454</v>
      </c>
      <c r="AK175" s="68">
        <f>E175/79.9</f>
        <v>2.4030037546933668E-4</v>
      </c>
      <c r="AL175" s="68">
        <f>F175/101.96</f>
        <v>8.4072185170655164E-3</v>
      </c>
      <c r="AM175" s="68">
        <f>G175/71.85</f>
        <v>0.11469171885873349</v>
      </c>
      <c r="AN175" s="68">
        <f>H175/70.94</f>
        <v>1.8705948689032989E-3</v>
      </c>
      <c r="AO175" s="68">
        <f>I175/40.3</f>
        <v>1.1040744416873451</v>
      </c>
      <c r="AP175" s="68">
        <f>J175/56.08</f>
        <v>2.3814194008559206E-2</v>
      </c>
      <c r="AQ175" s="68">
        <f>K175/61.98</f>
        <v>3.5495321071313333E-4</v>
      </c>
      <c r="AR175" s="68">
        <f>L175/94.2</f>
        <v>0</v>
      </c>
      <c r="AS175" s="68">
        <f>M175/(3*15.9994+2*52)</f>
        <v>1.3000153949191506E-3</v>
      </c>
      <c r="AT175" s="68">
        <f>SUM(AJ175:AS175)</f>
        <v>1.9720104276008028</v>
      </c>
      <c r="AU175" s="68">
        <f t="shared" ref="AU175:BD176" si="202">AJ175/$AT175</f>
        <v>0.36371866022621763</v>
      </c>
      <c r="AV175" s="68">
        <f t="shared" si="202"/>
        <v>1.2185552982176272E-4</v>
      </c>
      <c r="AW175" s="68">
        <f t="shared" si="202"/>
        <v>4.2632728505872805E-3</v>
      </c>
      <c r="AX175" s="68">
        <f t="shared" si="202"/>
        <v>5.8159793302041664E-2</v>
      </c>
      <c r="AY175" s="68">
        <f t="shared" si="202"/>
        <v>9.4857250383767564E-4</v>
      </c>
      <c r="AZ175" s="68">
        <f t="shared" si="202"/>
        <v>0.55987251701837581</v>
      </c>
      <c r="BA175" s="68">
        <f t="shared" si="202"/>
        <v>1.2076099433983292E-2</v>
      </c>
      <c r="BB175" s="68">
        <f t="shared" si="202"/>
        <v>1.7999560537059546E-4</v>
      </c>
      <c r="BC175" s="68">
        <f t="shared" si="202"/>
        <v>0</v>
      </c>
      <c r="BD175" s="68">
        <f t="shared" si="202"/>
        <v>6.5923352976423244E-4</v>
      </c>
      <c r="BE175" s="68">
        <f t="shared" si="133"/>
        <v>0.90589522209301832</v>
      </c>
      <c r="BF175" s="68">
        <f>AU175/(AU175+AW175+AX175+AZ175+BA175)</f>
        <v>0.36441456711672515</v>
      </c>
      <c r="BG175" s="68">
        <f>AW175/(AU175+AW175+AX175+AZ175+BA175)</f>
        <v>4.2714298171586196E-3</v>
      </c>
      <c r="BH175" s="68">
        <f>(AX175+AZ175)/(AU175+AW175+AX175+AZ175+BA175)</f>
        <v>0.61921479829901271</v>
      </c>
      <c r="BI175" s="68">
        <f>BA175/(BA175+AZ175+AX175+AW175+AU175)</f>
        <v>1.2099204767103503E-2</v>
      </c>
      <c r="BJ175" s="68">
        <f>SUM(BF175:BI175)</f>
        <v>0.99999999999999989</v>
      </c>
      <c r="BK175" s="68">
        <f t="array" ref="BK175:BN175">MMULT(BF175:BI175,$Q$10:$T$13)</f>
        <v>0.25961079703406331</v>
      </c>
      <c r="BL175" s="68">
        <v>1.4899477782198946E-2</v>
      </c>
      <c r="BM175" s="68">
        <v>5.7986911371078025E-2</v>
      </c>
      <c r="BN175" s="68">
        <v>-8.7972434644122445E-3</v>
      </c>
      <c r="BO175" s="68">
        <f>SUM(BK175:BN175)</f>
        <v>0.32369994272292807</v>
      </c>
      <c r="BP175" s="60">
        <v>79</v>
      </c>
      <c r="BQ175" s="60">
        <v>16</v>
      </c>
      <c r="BR175" s="61">
        <v>4</v>
      </c>
      <c r="BS175" s="60">
        <v>1</v>
      </c>
      <c r="BT175" s="67">
        <f t="shared" si="134"/>
        <v>99</v>
      </c>
      <c r="BU175" s="67">
        <f>BP175/$BT175</f>
        <v>0.79797979797979801</v>
      </c>
      <c r="BV175" s="67">
        <f>BQ175/$BT175</f>
        <v>0.16161616161616163</v>
      </c>
      <c r="BW175" s="67">
        <f>BR175/$BT175</f>
        <v>4.0404040404040407E-2</v>
      </c>
    </row>
    <row r="176" spans="1:75" s="64" customFormat="1" x14ac:dyDescent="0.15">
      <c r="A176" s="62" t="s">
        <v>210</v>
      </c>
      <c r="B176" s="62"/>
      <c r="C176" s="77" t="s">
        <v>207</v>
      </c>
      <c r="D176" s="63">
        <v>43.304785999999993</v>
      </c>
      <c r="E176" s="63">
        <v>1.9013799999999997E-2</v>
      </c>
      <c r="F176" s="63">
        <v>1.2335039999999999</v>
      </c>
      <c r="G176" s="63">
        <v>8.4955619999999996</v>
      </c>
      <c r="H176" s="63">
        <v>0.14105199999999998</v>
      </c>
      <c r="I176" s="63">
        <v>44.262647999999999</v>
      </c>
      <c r="J176" s="63">
        <v>0.69906959999999996</v>
      </c>
      <c r="K176" s="63">
        <v>1.3724899999999998E-2</v>
      </c>
      <c r="L176" s="63"/>
      <c r="M176" s="63">
        <v>0.21885199999999999</v>
      </c>
      <c r="O176" s="65">
        <f t="shared" si="201"/>
        <v>0.78090545103054743</v>
      </c>
      <c r="P176" s="65">
        <f t="shared" si="201"/>
        <v>6.6497184075629779E-3</v>
      </c>
      <c r="Q176" s="65">
        <f t="shared" si="201"/>
        <v>0.23982934476705894</v>
      </c>
      <c r="R176" s="65">
        <f t="shared" si="201"/>
        <v>-2.7384514205169293E-2</v>
      </c>
      <c r="S176" s="65">
        <f>SUM(O176:R176)</f>
        <v>1.0000000000000002</v>
      </c>
      <c r="T176" s="65">
        <f>BM176/(BK176+BL176+BM176)</f>
        <v>0.23343679163064052</v>
      </c>
      <c r="U176" s="65">
        <f>BL176/(BK176+BL176+BM176)</f>
        <v>6.4724728819837212E-3</v>
      </c>
      <c r="V176" s="65">
        <f>BK176/(BK176+BL176+BM176)</f>
        <v>0.76009073548737571</v>
      </c>
      <c r="W176" s="66">
        <f t="shared" si="132"/>
        <v>1</v>
      </c>
      <c r="X176" s="67">
        <f>U176/(COS(RADIANS(30)))+V176*TAN(RADIANS(30))</f>
        <v>0.44631235866364866</v>
      </c>
      <c r="Y176" s="67">
        <f>V176</f>
        <v>0.76009073548737571</v>
      </c>
      <c r="Z176" s="67">
        <f t="shared" si="186"/>
        <v>1</v>
      </c>
      <c r="AA176" s="67">
        <f t="shared" si="187"/>
        <v>0</v>
      </c>
      <c r="AB176" s="67">
        <f t="shared" si="188"/>
        <v>0</v>
      </c>
      <c r="AC176" s="67">
        <f t="shared" si="189"/>
        <v>0</v>
      </c>
      <c r="AD176" s="67">
        <f>(G176+I176)/D176</f>
        <v>1.2182997509790259</v>
      </c>
      <c r="AE176" s="67">
        <f t="shared" si="190"/>
        <v>1</v>
      </c>
      <c r="AF176" s="67">
        <f t="shared" si="191"/>
        <v>0</v>
      </c>
      <c r="AG176" s="67">
        <f t="shared" si="192"/>
        <v>0</v>
      </c>
      <c r="AH176" s="67">
        <f t="shared" si="193"/>
        <v>0</v>
      </c>
      <c r="AI176" s="67">
        <f>G176+I176</f>
        <v>52.758209999999998</v>
      </c>
      <c r="AJ176" s="67">
        <f>D176/60.08</f>
        <v>0.72078538615179755</v>
      </c>
      <c r="AK176" s="68">
        <f>E176/79.9</f>
        <v>2.3796996245306628E-4</v>
      </c>
      <c r="AL176" s="68">
        <f>F176/101.96</f>
        <v>1.2097920753236563E-2</v>
      </c>
      <c r="AM176" s="68">
        <f>G176/71.85</f>
        <v>0.11824025052192068</v>
      </c>
      <c r="AN176" s="68">
        <f>H176/70.94</f>
        <v>1.9883281646461796E-3</v>
      </c>
      <c r="AO176" s="68">
        <f>I176/40.3</f>
        <v>1.0983287344913151</v>
      </c>
      <c r="AP176" s="68">
        <f>J176/56.08</f>
        <v>1.2465577746077032E-2</v>
      </c>
      <c r="AQ176" s="68">
        <f>K176/61.98</f>
        <v>2.2144078735075829E-4</v>
      </c>
      <c r="AR176" s="68">
        <f>L176/94.2</f>
        <v>0</v>
      </c>
      <c r="AS176" s="68">
        <f>M176/(3*15.9994+2*52)</f>
        <v>1.4398328401257383E-3</v>
      </c>
      <c r="AT176" s="68">
        <f>SUM(AJ176:AS176)</f>
        <v>1.9658054414189228</v>
      </c>
      <c r="AU176" s="68">
        <f t="shared" si="202"/>
        <v>0.36666160901026557</v>
      </c>
      <c r="AV176" s="68">
        <f t="shared" si="202"/>
        <v>1.2105468701994183E-4</v>
      </c>
      <c r="AW176" s="68">
        <f t="shared" si="202"/>
        <v>6.1541801128112946E-3</v>
      </c>
      <c r="AX176" s="68">
        <f t="shared" si="202"/>
        <v>6.0148500981142161E-2</v>
      </c>
      <c r="AY176" s="68">
        <f t="shared" si="202"/>
        <v>1.011457249406635E-3</v>
      </c>
      <c r="AZ176" s="68">
        <f t="shared" si="202"/>
        <v>0.55871690623591874</v>
      </c>
      <c r="BA176" s="68">
        <f t="shared" si="202"/>
        <v>6.3412062472872951E-3</v>
      </c>
      <c r="BB176" s="68">
        <f t="shared" si="202"/>
        <v>1.1264633960465682E-4</v>
      </c>
      <c r="BC176" s="68">
        <f t="shared" si="202"/>
        <v>0</v>
      </c>
      <c r="BD176" s="68">
        <f t="shared" si="202"/>
        <v>7.3243913654367739E-4</v>
      </c>
      <c r="BE176" s="68">
        <f t="shared" si="133"/>
        <v>0.90280842929705762</v>
      </c>
      <c r="BF176" s="68">
        <f>AU176/(AU176+AW176+AX176+AZ176+BA176)</f>
        <v>0.36738815487475657</v>
      </c>
      <c r="BG176" s="68">
        <f>AW176/(AU176+AW176+AX176+AZ176+BA176)</f>
        <v>6.1663747195015483E-3</v>
      </c>
      <c r="BH176" s="68">
        <f>(AX176+AZ176)/(AU176+AW176+AX176+AZ176+BA176)</f>
        <v>0.62009169895647653</v>
      </c>
      <c r="BI176" s="68">
        <f>BA176/(BA176+AZ176+AX176+AW176+AU176)</f>
        <v>6.3537714492654549E-3</v>
      </c>
      <c r="BJ176" s="68">
        <f>SUM(BF176:BI176)</f>
        <v>1</v>
      </c>
      <c r="BK176" s="68">
        <f t="array" ref="BK176:BN176">MMULT(BF176:BI176,$Q$10:$T$13)</f>
        <v>0.25113081334982384</v>
      </c>
      <c r="BL176" s="68">
        <v>2.138478083402777E-3</v>
      </c>
      <c r="BM176" s="68">
        <v>7.712654372821226E-2</v>
      </c>
      <c r="BN176" s="68">
        <v>-8.8065659119915037E-3</v>
      </c>
      <c r="BO176" s="68">
        <f>SUM(BK176:BN176)</f>
        <v>0.32158926924944736</v>
      </c>
      <c r="BP176" s="60">
        <v>74.709999999999994</v>
      </c>
      <c r="BQ176" s="60">
        <v>22.24</v>
      </c>
      <c r="BR176" s="61">
        <v>2.09</v>
      </c>
      <c r="BS176" s="60">
        <v>0.96</v>
      </c>
      <c r="BT176" s="67">
        <f t="shared" si="134"/>
        <v>99.039999999999992</v>
      </c>
      <c r="BU176" s="67">
        <f>BP176/$BT176</f>
        <v>0.75434168012924074</v>
      </c>
      <c r="BV176" s="67">
        <f>BQ176/$BT176</f>
        <v>0.2245557350565428</v>
      </c>
      <c r="BW176" s="67">
        <f>BR176/$BT176</f>
        <v>2.110258481421648E-2</v>
      </c>
    </row>
  </sheetData>
  <phoneticPr fontId="2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 as spinel perid</vt:lpstr>
    </vt:vector>
  </TitlesOfParts>
  <Company>CSUF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Putirka</dc:creator>
  <cp:lastModifiedBy>Keith Putirka</cp:lastModifiedBy>
  <cp:lastPrinted>2018-10-10T00:42:14Z</cp:lastPrinted>
  <dcterms:created xsi:type="dcterms:W3CDTF">2010-06-30T23:25:31Z</dcterms:created>
  <dcterms:modified xsi:type="dcterms:W3CDTF">2024-01-15T23:56:55Z</dcterms:modified>
</cp:coreProperties>
</file>